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F:\Spolecne\Web\02_Dokumenty\2017\Motivacni_program_INF\"/>
    </mc:Choice>
  </mc:AlternateContent>
  <workbookProtection workbookAlgorithmName="SHA-512" workbookHashValue="X54z2dQQgoW9f2bS79S1Bw07aM6h1EKgfdIS3X7CTwHiFnARfCYeotaMydTZcWxsY6DRaff2XJYr3lMAZGSGUg==" workbookSaltValue="10KpE7o4VDB5pJUAZEW8Tg==" workbookSpinCount="100000" lockStructure="1"/>
  <bookViews>
    <workbookView xWindow="0" yWindow="0" windowWidth="16560" windowHeight="6360" activeTab="1" xr2:uid="{00000000-000D-0000-FFFF-FFFF00000000}"/>
  </bookViews>
  <sheets>
    <sheet name="Návod" sheetId="12" r:id="rId1"/>
    <sheet name="Kalkulační list akce" sheetId="10" r:id="rId2"/>
    <sheet name="data" sheetId="11" state="hidden" r:id="rId3"/>
  </sheets>
  <definedNames>
    <definedName name="_xlnm.Print_Area" localSheetId="1">'Kalkulační list akce'!$A$1:$F$78</definedName>
    <definedName name="_xlnm.Print_Area" localSheetId="0">Návod!$A$1:$P$35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0" l="1"/>
  <c r="I26" i="10"/>
  <c r="F28" i="10"/>
  <c r="P5" i="11" l="1"/>
  <c r="P4" i="11"/>
  <c r="P3" i="11"/>
  <c r="X11" i="11" l="1"/>
  <c r="X10" i="11"/>
  <c r="X9" i="11"/>
  <c r="D3" i="10" l="1"/>
  <c r="D63" i="10" l="1"/>
  <c r="E49" i="10"/>
  <c r="E45" i="10"/>
  <c r="D45" i="10"/>
  <c r="I18" i="10" l="1"/>
  <c r="I17" i="10"/>
  <c r="C22" i="10" l="1"/>
  <c r="C21" i="10"/>
  <c r="C20" i="10"/>
  <c r="E58" i="10" s="1"/>
  <c r="C19" i="10"/>
  <c r="C18" i="10"/>
  <c r="D22" i="10" s="1"/>
  <c r="D21" i="10" l="1"/>
  <c r="I21" i="10"/>
  <c r="I16" i="10"/>
  <c r="E28" i="10"/>
  <c r="B29" i="10"/>
  <c r="D28" i="10"/>
  <c r="B28" i="10"/>
  <c r="B30" i="10"/>
  <c r="I19" i="10" s="1"/>
  <c r="C28" i="10"/>
  <c r="B31" i="10"/>
  <c r="I22" i="10" s="1"/>
  <c r="I14" i="10"/>
  <c r="D54" i="10"/>
  <c r="I20" i="10" l="1"/>
  <c r="D29" i="10"/>
  <c r="I15" i="10" s="1"/>
  <c r="C30" i="10"/>
  <c r="C29" i="10"/>
  <c r="C31" i="10"/>
  <c r="D30" i="10"/>
  <c r="I23" i="10"/>
  <c r="I24" i="10"/>
  <c r="D31" i="10"/>
  <c r="I25" i="10" l="1"/>
  <c r="C15" i="10" s="1"/>
  <c r="C17" i="10" s="1"/>
</calcChain>
</file>

<file path=xl/sharedStrings.xml><?xml version="1.0" encoding="utf-8"?>
<sst xmlns="http://schemas.openxmlformats.org/spreadsheetml/2006/main" count="241" uniqueCount="149">
  <si>
    <t>typ akce</t>
  </si>
  <si>
    <t>Obsluha</t>
  </si>
  <si>
    <t>Agentura</t>
  </si>
  <si>
    <t>Omne Bonum</t>
  </si>
  <si>
    <t>Sídlo</t>
  </si>
  <si>
    <t>Náklady na obsluhu</t>
  </si>
  <si>
    <t>Kč/hod</t>
  </si>
  <si>
    <t>Minimální trvání akce</t>
  </si>
  <si>
    <t>ano</t>
  </si>
  <si>
    <t>ne</t>
  </si>
  <si>
    <t>Kč - fix</t>
  </si>
  <si>
    <t>Marže agentury</t>
  </si>
  <si>
    <t>náklady na dopravu</t>
  </si>
  <si>
    <t>Kč/km</t>
  </si>
  <si>
    <t>UP Events s.r.o.</t>
  </si>
  <si>
    <t>Základní organizace</t>
  </si>
  <si>
    <t>Příprava</t>
  </si>
  <si>
    <t>Navýšení hod</t>
  </si>
  <si>
    <t>týmové lyže</t>
  </si>
  <si>
    <t>slalom autíček na dálkové ovládání</t>
  </si>
  <si>
    <t>minibike 1 stroj</t>
  </si>
  <si>
    <t>miničtyřkolka 1 stroj</t>
  </si>
  <si>
    <t>foukačky</t>
  </si>
  <si>
    <t>výtvarná dílna</t>
  </si>
  <si>
    <t>Navýšení Bungeerunning hod</t>
  </si>
  <si>
    <t>Navýšení Týmové lyže hod</t>
  </si>
  <si>
    <t>navýšení Slalom hod</t>
  </si>
  <si>
    <t>Navýšení Minibike hod</t>
  </si>
  <si>
    <t>Navýšení Miničtyřkolka hod</t>
  </si>
  <si>
    <t>Navýšení Foukačky hod</t>
  </si>
  <si>
    <t>Navýšení Výtvarná dílna hod</t>
  </si>
  <si>
    <t>Závod pro děti a dospělé</t>
  </si>
  <si>
    <t>Navýšení Závod hod</t>
  </si>
  <si>
    <t>Malování na obličej</t>
  </si>
  <si>
    <t>Zvýhodněný balíček</t>
  </si>
  <si>
    <t>Navýšení Zvýhodněný balíček hod</t>
  </si>
  <si>
    <t>náklady na produkci, další náklady, pódium, zvuk apod.</t>
  </si>
  <si>
    <t>Wicklow s.r.o.</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</si>
  <si>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</si>
  <si>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</si>
  <si>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</si>
  <si>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</si>
  <si>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</si>
  <si>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</si>
  <si>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</si>
  <si>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</si>
  <si>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</si>
  <si>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</si>
  <si>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</si>
  <si>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</si>
  <si>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</si>
  <si>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</si>
  <si>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</si>
  <si>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</si>
  <si>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</si>
  <si>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slaňování rozhledny</t>
  </si>
  <si>
    <t>vysoká lana</t>
  </si>
  <si>
    <t>nízká lana</t>
  </si>
  <si>
    <t>Motenův běh aneb co do lesa nepatří</t>
  </si>
  <si>
    <t>orientační běh</t>
  </si>
  <si>
    <t>lukostřelba</t>
  </si>
  <si>
    <t>Navýšení slaňování rozhledny</t>
  </si>
  <si>
    <t>Navýšení vysoká lana</t>
  </si>
  <si>
    <t>Navýšení nízká lana</t>
  </si>
  <si>
    <t>Navýšení Motenův běh aneb co do lesa nepatří</t>
  </si>
  <si>
    <t>Navýšení orientační běh</t>
  </si>
  <si>
    <t>Navýšení lukostřelba</t>
  </si>
  <si>
    <t>Slaňování rozhledny</t>
  </si>
  <si>
    <t>obchod@wicklow.cz</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</si>
  <si>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</si>
  <si>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</si>
  <si>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</si>
  <si>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</si>
  <si>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</si>
  <si>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</si>
  <si>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</si>
  <si>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</si>
  <si>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</si>
  <si>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</si>
  <si>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</si>
  <si>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</si>
  <si>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Praze</t>
  </si>
  <si>
    <t>Pardubicích</t>
  </si>
  <si>
    <t>podpis odpovědné osoby pořádající agentury</t>
  </si>
  <si>
    <t>Za ELEKROWIN a.s.</t>
  </si>
  <si>
    <t>ELEKTROWIN a.s.</t>
  </si>
  <si>
    <t>podpis odpovědné osoby za KS ELEKTROWIN a.s.</t>
  </si>
  <si>
    <t>Jan Marxt</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</si>
  <si>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</si>
  <si>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</si>
  <si>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</si>
  <si>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MOTÝL MEDIA s.r.o.</t>
  </si>
  <si>
    <t>Valašském Meziříčí</t>
  </si>
  <si>
    <t>Grafická příprava plakátu</t>
  </si>
  <si>
    <t>Hejbni si s elektrem - minimální</t>
  </si>
  <si>
    <t>Hejbni si s elektrem - základní</t>
  </si>
  <si>
    <t>Hejbni si s elektrem - optimalizovaná</t>
  </si>
  <si>
    <t>Hejbni si s elektrem - maximální</t>
  </si>
  <si>
    <t>Elektrohry mini</t>
  </si>
  <si>
    <t>Elektrohry standard</t>
  </si>
  <si>
    <t>Elektrohry maxi</t>
  </si>
  <si>
    <t>Recyklujte s rozhledem</t>
  </si>
  <si>
    <t>Trefa ELEKTROWINu</t>
  </si>
  <si>
    <t>základní organizace, příprava akce (včetně navýšení &gt;4 hod Arcadia; nebo &gt;5 hod Wicklow)</t>
  </si>
  <si>
    <t>Arcadia Praha s.r.o.</t>
  </si>
  <si>
    <t>ing. Luděk Říha</t>
  </si>
  <si>
    <t>ludek.riha@arcadia.cz</t>
  </si>
  <si>
    <t xml:space="preserve">Pardubice; 17. listopadu 181, 530 02 Pardubice
</t>
  </si>
  <si>
    <t>Praha; Na Mlejnku 1012/6, 147 00 Praha 4 - Braník</t>
  </si>
  <si>
    <t>Tomáš Bukáček</t>
  </si>
  <si>
    <t>Akce malého rozsahu - Infostánek ELEKTROWIN, 1 stanoviště se zábavnou soutěží pro děti. Součástí soutěže je zastřešený stánek 3x3 m, potřebný mobiliář. Součástí balíčku je 200 kusů reklamních předmětů ELEKTROWIN a koš na sběrný elektroodpad. 
Základní doba trvání akce 4 hodiny, maximální délka akce 6 hodin. Personální zajištění 2 osoby.</t>
  </si>
  <si>
    <t>Akce většího rozsahu - Infostánek ELEKTROWIN, pódium, ozvučení, moderátor a 6 stanovišť se zábavnými soutěžemi pro děti. Součástí soutěží jsou zastřešené stánky 3x3 m, potřebný mobiliář a herní karty pro soutěžící. Součástí balíčku je 400 kusů reklamních předmětů ELEKTROWIN a koš na sběrný elektroodpad. 
Základní doba trvání akce 4 hodiny, maximální délka akce 6 hodin. Personální zajištění 8 osob.</t>
  </si>
  <si>
    <t>Akce středního rozsahu - Infostánek ELEKTROWIN, 3 stanoviště se zábavnými soutěžemi pro děti. Součástí soutěží jsou zastřešené stánky 3x3 m, potřebný mobiliář a herní karty pro soutěžící. Součástí balíčku je 300 kusů reklamních předmětů ELEKTROWIN a koš na sběrný elektroodpad. 
Základní doba trvání akce 4 hodiny, maximální délka akce 6 hodin. Personální zajištění 4 osoby.</t>
  </si>
  <si>
    <t>Lovec světla</t>
  </si>
  <si>
    <t>Héliové balónky</t>
  </si>
  <si>
    <t>Hra na postřeh - úkolem soutěžícího je rychlé mačkání náhodně se rozsvěcujících tlačítek, to vše omezené časovým limitem.</t>
  </si>
  <si>
    <t>Facepainting - oblíbené zpestření každé akce.</t>
  </si>
  <si>
    <t>Héliové balónky s logem ELEKTROWIN k volnému rozdávání dětem (200 ks).</t>
  </si>
  <si>
    <t>lovec světla</t>
  </si>
  <si>
    <t>malování na obličej</t>
  </si>
  <si>
    <t>héliové balónky</t>
  </si>
  <si>
    <t>Praha; Ohradní 65, 140 00 Praha 4</t>
  </si>
  <si>
    <t>Petr Chaloupka</t>
  </si>
  <si>
    <t>chaloupka@upevents.cz</t>
  </si>
  <si>
    <t>koloběžka 1 vozítko</t>
  </si>
  <si>
    <t>Slaňování věží</t>
  </si>
  <si>
    <t>slaňování věží</t>
  </si>
  <si>
    <t>Dalekohledy</t>
  </si>
  <si>
    <t>dalekohledy</t>
  </si>
  <si>
    <t>Zapůjčení dalekohledů</t>
  </si>
  <si>
    <t>koloběžky</t>
  </si>
  <si>
    <t>Zapůjčení elektrických koloběžek</t>
  </si>
  <si>
    <t>V případě volby atrakce slaňování věží - pro větší požitek účastníků.</t>
  </si>
  <si>
    <t>Curlingové dráhy</t>
  </si>
  <si>
    <t>Foukačky a Kubb</t>
  </si>
  <si>
    <t>Dvě curlingové dráhy</t>
  </si>
  <si>
    <t>Foukačky a vikingská hra Kubb</t>
  </si>
  <si>
    <t>Soutěžní atrakce o nejpřesnější hod curlingovým kamenem.</t>
  </si>
  <si>
    <t>Střelba na terče ve tvaru vysloužilých elektrospotřebičů.</t>
  </si>
  <si>
    <t>Curling</t>
  </si>
  <si>
    <t>Foukačky</t>
  </si>
  <si>
    <t>Téma : městské věže a neobvyklé pohledy dalekohledy do krajiny s důrazem na ekologické  přestupky, atraktivní slaňování věží tam, kde nám bude umožněno.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rozhledy z dostupných městských věží pomocí dalekohledů, vytipování ekologicky problematických míst, kde to půjde umístění velkého banneru a atraktivní slaňování z věže. Slalom na elektrokoloběžkách na trati mezi maketami vysloužilých elektrospotřebičů.
Předpokládáná doba trvání akce: 7 hodin (včetně přípravných a závěrečných akcí); hlavní program 5 hodin</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</si>
  <si>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Výběrem této varianty dále vzniká nárok na volbu jedné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</si>
  <si>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tří z celkem pěti individuálních atrakcí nebo b) jedné ze dvou skupinových atrakcí a dvou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</si>
  <si>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 xml:space="preserve">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jedné ze dvou skupinových atrakcí a čtyř z celkem pěti individuálních atrakcí nebo b) dvou skupinových atrakcí a tří z celkem pěti individuálních atrakcí, které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 </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</si>
  <si>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dále představuje dvě skupinové atrakce a pět atrakcí individuálních, tedy kompletní nabídku. Tyto atrakce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</si>
  <si>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Oblíbená adrenalinová atrakce pro děti i dospělé. V ceně je materiál a personál potřebný ke slaňování věží.</t>
  </si>
  <si>
    <t>Zábavný slalom na trati mezi maketami vysloužilých elektrospotřebičů.</t>
  </si>
  <si>
    <t>Téma : Správná trefa v atraktivních a neobvyklých disciplínách.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velké nízké podium pro unicurling, což je obdoba ledního curlingu. Soutěž o nejpřesnější trefy ze tří měřených pokusů hodu curlingovým kamenem na střed hracího koberce. Střelby z indiánských foukaček na terče ve tvaru vysloužilých elektrospotřebičů, instruktáž v atraktivní vikingské hře Kubb. 
Předpokládáná doba trvání akce: 7 hodin (včetně přípravných a závěrečných akcí); hlavní program 5 hodin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</si>
</sst>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9"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s>
  <fills count="8">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80">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0" fillId="0" borderId="0" xfId="0" applyAlignment="1"/>
    <xf numFmtId="0" fontId="2" fillId="0" borderId="0" xfId="1"/>
    <xf numFmtId="0" fontId="0" fillId="5" borderId="0" xfId="0" applyFill="1"/>
    <xf numFmtId="0" fontId="0" fillId="0" borderId="0" xfId="0" applyFill="1" applyBorder="1" applyAlignment="1">
      <alignment wrapText="1"/>
    </xf>
    <xf numFmtId="0" fontId="0" fillId="0" borderId="0" xfId="0" applyFill="1" applyBorder="1"/>
    <xf numFmtId="0" fontId="0" fillId="0" borderId="0" xfId="0" applyBorder="1"/>
    <xf numFmtId="0" fontId="0" fillId="0" borderId="0" xfId="0" applyFill="1" applyBorder="1" applyAlignment="1">
      <alignment horizontal="left" wrapText="1" indent="2"/>
    </xf>
    <xf numFmtId="0" fontId="0" fillId="0" borderId="0" xfId="0" applyFill="1" applyBorder="1" applyAlignment="1">
      <alignment vertical="center" wrapText="1"/>
    </xf>
    <xf numFmtId="0" fontId="0" fillId="0" borderId="0" xfId="0" applyFill="1" applyBorder="1" applyAlignment="1">
      <alignment horizontal="left" indent="2"/>
    </xf>
    <xf numFmtId="0" fontId="4" fillId="3" borderId="9" xfId="0" applyFont="1" applyFill="1" applyBorder="1"/>
    <xf numFmtId="0" fontId="4" fillId="3" borderId="11" xfId="0" applyFont="1" applyFill="1" applyBorder="1"/>
    <xf numFmtId="0" fontId="4" fillId="6" borderId="8" xfId="0" applyFont="1" applyFill="1" applyBorder="1"/>
    <xf numFmtId="0" fontId="4" fillId="6" borderId="10" xfId="0" applyFont="1" applyFill="1" applyBorder="1"/>
    <xf numFmtId="0" fontId="4" fillId="6" borderId="14" xfId="0" applyFont="1" applyFill="1" applyBorder="1"/>
    <xf numFmtId="0" fontId="5" fillId="6" borderId="10" xfId="0" applyFont="1" applyFill="1" applyBorder="1" applyAlignment="1">
      <alignment horizontal="left" indent="2"/>
    </xf>
    <xf numFmtId="0" fontId="5" fillId="3" borderId="11" xfId="0" applyFont="1" applyFill="1" applyBorder="1"/>
    <xf numFmtId="164" fontId="5" fillId="3" borderId="11" xfId="0" applyNumberFormat="1" applyFont="1" applyFill="1" applyBorder="1" applyAlignment="1">
      <alignment horizontal="left"/>
    </xf>
    <xf numFmtId="0" fontId="5" fillId="6" borderId="12" xfId="0" applyFont="1" applyFill="1" applyBorder="1" applyAlignment="1">
      <alignment horizontal="left" indent="2"/>
    </xf>
    <xf numFmtId="0" fontId="6" fillId="3" borderId="13" xfId="1" applyFont="1" applyFill="1" applyBorder="1"/>
    <xf numFmtId="0" fontId="5" fillId="6" borderId="10" xfId="0" applyFont="1" applyFill="1" applyBorder="1"/>
    <xf numFmtId="165" fontId="5" fillId="3" borderId="11" xfId="0" applyNumberFormat="1" applyFont="1" applyFill="1" applyBorder="1" applyAlignment="1">
      <alignment horizontal="left"/>
    </xf>
    <xf numFmtId="0" fontId="5" fillId="6" borderId="16" xfId="0" applyFont="1" applyFill="1" applyBorder="1"/>
    <xf numFmtId="0" fontId="5" fillId="6" borderId="20" xfId="0" applyFont="1" applyFill="1" applyBorder="1"/>
    <xf numFmtId="0" fontId="4" fillId="5" borderId="15" xfId="0" applyFont="1" applyFill="1" applyBorder="1"/>
    <xf numFmtId="0" fontId="7" fillId="6" borderId="18" xfId="0" applyFont="1" applyFill="1" applyBorder="1"/>
    <xf numFmtId="166" fontId="7" fillId="7" borderId="19" xfId="0" applyNumberFormat="1" applyFont="1" applyFill="1" applyBorder="1" applyAlignment="1">
      <alignment horizontal="left"/>
    </xf>
    <xf numFmtId="166" fontId="5" fillId="3" borderId="17" xfId="0" applyNumberFormat="1" applyFont="1" applyFill="1" applyBorder="1" applyAlignment="1">
      <alignment horizontal="left"/>
    </xf>
    <xf numFmtId="166" fontId="4" fillId="7" borderId="9" xfId="0" applyNumberFormat="1" applyFont="1" applyFill="1" applyBorder="1" applyAlignment="1">
      <alignment horizontal="left"/>
    </xf>
    <xf numFmtId="167" fontId="5" fillId="3" borderId="13" xfId="0" applyNumberFormat="1" applyFont="1" applyFill="1" applyBorder="1" applyAlignment="1">
      <alignment horizontal="left"/>
    </xf>
    <xf numFmtId="0" fontId="5" fillId="6" borderId="8" xfId="0" applyFont="1" applyFill="1" applyBorder="1"/>
    <xf numFmtId="0" fontId="5" fillId="6" borderId="9" xfId="0" applyFont="1" applyFill="1" applyBorder="1"/>
    <xf numFmtId="0" fontId="5" fillId="6" borderId="11" xfId="0" applyFont="1" applyFill="1" applyBorder="1"/>
    <xf numFmtId="164" fontId="5" fillId="6" borderId="11" xfId="0" applyNumberFormat="1" applyFont="1" applyFill="1" applyBorder="1" applyAlignment="1">
      <alignment horizontal="left"/>
    </xf>
    <xf numFmtId="0" fontId="5" fillId="6" borderId="21" xfId="0" applyFont="1" applyFill="1" applyBorder="1"/>
    <xf numFmtId="166" fontId="4" fillId="3" borderId="21" xfId="0" applyNumberFormat="1" applyFont="1" applyFill="1" applyBorder="1" applyAlignment="1">
      <alignment horizontal="left"/>
    </xf>
    <xf numFmtId="0" fontId="4" fillId="6" borderId="20" xfId="0" applyFont="1" applyFill="1" applyBorder="1"/>
    <xf numFmtId="168" fontId="5" fillId="3" borderId="11" xfId="0" applyNumberFormat="1" applyFont="1" applyFill="1" applyBorder="1" applyAlignment="1">
      <alignment horizontal="left"/>
    </xf>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0" fillId="0" borderId="22" xfId="0" applyBorder="1"/>
    <xf numFmtId="0" fontId="1" fillId="0" borderId="0" xfId="0" applyFont="1"/>
    <xf numFmtId="0" fontId="1" fillId="0" borderId="0" xfId="0" applyFont="1" applyFill="1" applyBorder="1" applyAlignment="1">
      <alignment vertical="center" wrapText="1"/>
    </xf>
    <xf numFmtId="169" fontId="5" fillId="3" borderId="11" xfId="0" applyNumberFormat="1" applyFont="1" applyFill="1" applyBorder="1" applyAlignment="1">
      <alignment horizontal="left"/>
    </xf>
    <xf numFmtId="0" fontId="6" fillId="6" borderId="12" xfId="1" applyFont="1" applyFill="1" applyBorder="1" applyAlignment="1">
      <alignment horizontal="left" indent="2"/>
    </xf>
    <xf numFmtId="0" fontId="0" fillId="0" borderId="0" xfId="0" applyFill="1"/>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0" borderId="0" xfId="0" applyAlignment="1">
      <alignment vertical="center"/>
    </xf>
    <xf numFmtId="0" fontId="1" fillId="0" borderId="0" xfId="0" applyFont="1" applyFill="1" applyBorder="1" applyAlignment="1">
      <alignment horizontal="center" vertical="center" wrapText="1"/>
    </xf>
    <xf numFmtId="5"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lignment horizontal="left" indent="3"/>
    </xf>
    <xf numFmtId="0" fontId="4" fillId="6" borderId="5" xfId="0" applyFont="1" applyFill="1" applyBorder="1" applyAlignment="1">
      <alignment horizontal="left" indent="3"/>
    </xf>
    <xf numFmtId="0" fontId="5" fillId="6" borderId="6" xfId="0" applyFont="1" applyFill="1" applyBorder="1" applyAlignment="1">
      <alignment horizontal="left" vertical="top" wrapText="1"/>
    </xf>
    <xf numFmtId="0" fontId="5" fillId="6" borderId="2" xfId="0" applyFont="1" applyFill="1" applyBorder="1" applyAlignment="1">
      <alignment horizontal="left" vertical="top" wrapText="1"/>
    </xf>
    <xf numFmtId="0" fontId="2" fillId="6" borderId="7" xfId="1" applyFill="1" applyBorder="1" applyAlignment="1">
      <alignment horizontal="left" vertical="top" wrapText="1"/>
    </xf>
    <xf numFmtId="0" fontId="2" fillId="6" borderId="3" xfId="1" applyFill="1" applyBorder="1" applyAlignment="1">
      <alignment horizontal="left" vertical="top" wrapText="1"/>
    </xf>
  </cellXfs>
  <cellStyles count="3">
    <cellStyle name="Hypertextový odkaz" xfId="1" builtinId="8"/>
    <cellStyle name="Normální" xfId="0" builtinId="0"/>
    <cellStyle name="Procenta" xfId="2" builtinId="5"/>
  </cellStyles>
  <dxfs count="14">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mediumGray">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border>
        <left/>
        <right/>
        <top/>
        <bottom/>
        <vertical/>
        <horizontal/>
      </border>
    </dxf>
    <dxf>
      <fill>
        <patternFill>
          <bgColor theme="9" tint="0.39994506668294322"/>
        </patternFill>
      </fill>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icklow.cz/marketing/probihajici-projekty.html" TargetMode="External"/><Relationship Id="rId1" Type="http://schemas.openxmlformats.org/officeDocument/2006/relationships/hyperlink" Target="https://www.google.cz/maps"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mailto:obchod@wicklow.cz" TargetMode="External"/><Relationship Id="rId7" Type="http://schemas.openxmlformats.org/officeDocument/2006/relationships/hyperlink" Target="mailto:chaloupka@upevents.cz" TargetMode="External"/><Relationship Id="rId2" Type="http://schemas.openxmlformats.org/officeDocument/2006/relationships/hyperlink" Target="mailto:chaloupka@upevents.cz" TargetMode="External"/><Relationship Id="rId1" Type="http://schemas.openxmlformats.org/officeDocument/2006/relationships/hyperlink" Target="mailto:ludek.riha@arcadia.cz" TargetMode="External"/><Relationship Id="rId6"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obchod@wicklow.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62"/>
  <sheetViews>
    <sheetView showGridLines="0" showRowColHeaders="0" zoomScale="115" zoomScaleNormal="115" zoomScalePageLayoutView="70" workbookViewId="0">
      <selection activeCell="B2" sqref="B2"/>
    </sheetView>
  </sheetViews>
  <sheetFormatPr defaultRowHeight="15" x14ac:dyDescent="0.25"/>
  <cols>
    <col min="1" max="1" width="3.85546875" customWidth="1"/>
  </cols>
  <sheetData>
    <row r="3" spans="2:16" x14ac:dyDescent="0.25">
      <c r="B3" t="s">
        <v>77</v>
      </c>
    </row>
    <row r="4" spans="2:16" x14ac:dyDescent="0.25">
      <c r="B4" s="63" t="s">
        <v>90</v>
      </c>
      <c r="C4" s="64"/>
      <c r="D4" s="64"/>
      <c r="E4" s="64"/>
      <c r="F4" s="64"/>
      <c r="G4" s="64"/>
      <c r="H4" s="64"/>
      <c r="I4" s="64"/>
      <c r="J4" s="64"/>
      <c r="K4" s="64"/>
      <c r="L4" s="64"/>
      <c r="M4" s="64"/>
      <c r="N4" s="64"/>
      <c r="O4" s="64"/>
    </row>
    <row r="5" spans="2:16" x14ac:dyDescent="0.25">
      <c r="B5" s="64"/>
      <c r="C5" s="64"/>
      <c r="D5" s="64"/>
      <c r="E5" s="64"/>
      <c r="F5" s="64"/>
      <c r="G5" s="64"/>
      <c r="H5" s="64"/>
      <c r="I5" s="64"/>
      <c r="J5" s="64"/>
      <c r="K5" s="64"/>
      <c r="L5" s="64"/>
      <c r="M5" s="64"/>
      <c r="N5" s="64"/>
      <c r="O5" s="64"/>
    </row>
    <row r="6" spans="2:16" x14ac:dyDescent="0.25">
      <c r="B6" s="64"/>
      <c r="C6" s="64"/>
      <c r="D6" s="64"/>
      <c r="E6" s="64"/>
      <c r="F6" s="64"/>
      <c r="G6" s="64"/>
      <c r="H6" s="64"/>
      <c r="I6" s="64"/>
      <c r="J6" s="64"/>
      <c r="K6" s="64"/>
      <c r="L6" s="64"/>
      <c r="M6" s="64"/>
      <c r="N6" s="64"/>
      <c r="O6" s="64"/>
    </row>
    <row r="7" spans="2:16" x14ac:dyDescent="0.25">
      <c r="B7" s="64"/>
      <c r="C7" s="64"/>
      <c r="D7" s="64"/>
      <c r="E7" s="64"/>
      <c r="F7" s="64"/>
      <c r="G7" s="64"/>
      <c r="H7" s="64"/>
      <c r="I7" s="64"/>
      <c r="J7" s="64"/>
      <c r="K7" s="64"/>
      <c r="L7" s="64"/>
      <c r="M7" s="64"/>
      <c r="N7" s="64"/>
      <c r="O7" s="64"/>
    </row>
    <row r="9" spans="2:16" ht="15" customHeight="1" thickBot="1" x14ac:dyDescent="0.3">
      <c r="B9" s="63" t="s">
        <v>89</v>
      </c>
      <c r="C9" s="63"/>
      <c r="D9" s="63"/>
      <c r="E9" s="63"/>
      <c r="F9" s="63"/>
      <c r="G9" s="63"/>
      <c r="H9" s="63"/>
      <c r="I9" s="63"/>
      <c r="J9" s="63"/>
      <c r="K9" s="63"/>
      <c r="L9" s="63"/>
      <c r="M9" s="63"/>
      <c r="N9" s="63"/>
      <c r="O9" s="63"/>
    </row>
    <row r="10" spans="2:16" ht="15.75" thickBot="1" x14ac:dyDescent="0.3">
      <c r="B10" s="63"/>
      <c r="C10" s="63"/>
      <c r="D10" s="63"/>
      <c r="E10" s="63"/>
      <c r="F10" s="63"/>
      <c r="G10" s="63"/>
      <c r="H10" s="63"/>
      <c r="I10" s="63"/>
      <c r="J10" s="63"/>
      <c r="K10" s="63"/>
      <c r="L10" s="63"/>
      <c r="M10" s="63"/>
      <c r="N10" s="63"/>
      <c r="O10" s="63"/>
      <c r="P10" s="45"/>
    </row>
    <row r="11" spans="2:16" ht="16.5" thickBot="1" x14ac:dyDescent="0.3">
      <c r="B11" s="63"/>
      <c r="C11" s="63"/>
      <c r="D11" s="63"/>
      <c r="E11" s="63"/>
      <c r="F11" s="63"/>
      <c r="G11" s="63"/>
      <c r="H11" s="63"/>
      <c r="I11" s="63"/>
      <c r="J11" s="63"/>
      <c r="K11" s="63"/>
      <c r="L11" s="63"/>
      <c r="M11" s="63"/>
      <c r="N11" s="63"/>
      <c r="O11" s="63"/>
      <c r="P11" s="44"/>
    </row>
    <row r="12" spans="2:16" x14ac:dyDescent="0.25">
      <c r="B12" s="63"/>
      <c r="C12" s="63"/>
      <c r="D12" s="63"/>
      <c r="E12" s="63"/>
      <c r="F12" s="63"/>
      <c r="G12" s="63"/>
      <c r="H12" s="63"/>
      <c r="I12" s="63"/>
      <c r="J12" s="63"/>
      <c r="K12" s="63"/>
      <c r="L12" s="63"/>
      <c r="M12" s="63"/>
      <c r="N12" s="63"/>
      <c r="O12" s="63"/>
    </row>
    <row r="13" spans="2:16" x14ac:dyDescent="0.25">
      <c r="B13" s="63"/>
      <c r="C13" s="63"/>
      <c r="D13" s="63"/>
      <c r="E13" s="63"/>
      <c r="F13" s="63"/>
      <c r="G13" s="63"/>
      <c r="H13" s="63"/>
      <c r="I13" s="63"/>
      <c r="J13" s="63"/>
      <c r="K13" s="63"/>
      <c r="L13" s="63"/>
      <c r="M13" s="63"/>
      <c r="N13" s="63"/>
      <c r="O13" s="63"/>
    </row>
    <row r="14" spans="2:16" x14ac:dyDescent="0.25">
      <c r="B14" s="63"/>
      <c r="C14" s="63"/>
      <c r="D14" s="63"/>
      <c r="E14" s="63"/>
      <c r="F14" s="63"/>
      <c r="G14" s="63"/>
      <c r="H14" s="63"/>
      <c r="I14" s="63"/>
      <c r="J14" s="63"/>
      <c r="K14" s="63"/>
      <c r="L14" s="63"/>
      <c r="M14" s="63"/>
      <c r="N14" s="63"/>
      <c r="O14" s="63"/>
    </row>
    <row r="15" spans="2:16" x14ac:dyDescent="0.25">
      <c r="B15" s="63"/>
      <c r="C15" s="63"/>
      <c r="D15" s="63"/>
      <c r="E15" s="63"/>
      <c r="F15" s="63"/>
      <c r="G15" s="63"/>
      <c r="H15" s="63"/>
      <c r="I15" s="63"/>
      <c r="J15" s="63"/>
      <c r="K15" s="63"/>
      <c r="L15" s="63"/>
      <c r="M15" s="63"/>
      <c r="N15" s="63"/>
      <c r="O15" s="63"/>
    </row>
    <row r="16" spans="2:16" x14ac:dyDescent="0.25">
      <c r="B16" s="63"/>
      <c r="C16" s="63"/>
      <c r="D16" s="63"/>
      <c r="E16" s="63"/>
      <c r="F16" s="63"/>
      <c r="G16" s="63"/>
      <c r="H16" s="63"/>
      <c r="I16" s="63"/>
      <c r="J16" s="63"/>
      <c r="K16" s="63"/>
      <c r="L16" s="63"/>
      <c r="M16" s="63"/>
      <c r="N16" s="63"/>
      <c r="O16" s="63"/>
    </row>
    <row r="17" spans="2:15" x14ac:dyDescent="0.25">
      <c r="B17" s="63"/>
      <c r="C17" s="63"/>
      <c r="D17" s="63"/>
      <c r="E17" s="63"/>
      <c r="F17" s="63"/>
      <c r="G17" s="63"/>
      <c r="H17" s="63"/>
      <c r="I17" s="63"/>
      <c r="J17" s="63"/>
      <c r="K17" s="63"/>
      <c r="L17" s="63"/>
      <c r="M17" s="63"/>
      <c r="N17" s="63"/>
      <c r="O17" s="63"/>
    </row>
    <row r="18" spans="2:15" x14ac:dyDescent="0.25">
      <c r="B18" s="63"/>
      <c r="C18" s="63"/>
      <c r="D18" s="63"/>
      <c r="E18" s="63"/>
      <c r="F18" s="63"/>
      <c r="G18" s="63"/>
      <c r="H18" s="63"/>
      <c r="I18" s="63"/>
      <c r="J18" s="63"/>
      <c r="K18" s="63"/>
      <c r="L18" s="63"/>
      <c r="M18" s="63"/>
      <c r="N18" s="63"/>
      <c r="O18" s="63"/>
    </row>
    <row r="19" spans="2:15" x14ac:dyDescent="0.25">
      <c r="B19" s="63"/>
      <c r="C19" s="63"/>
      <c r="D19" s="63"/>
      <c r="E19" s="63"/>
      <c r="F19" s="63"/>
      <c r="G19" s="63"/>
      <c r="H19" s="63"/>
      <c r="I19" s="63"/>
      <c r="J19" s="63"/>
      <c r="K19" s="63"/>
      <c r="L19" s="63"/>
      <c r="M19" s="63"/>
      <c r="N19" s="63"/>
      <c r="O19" s="63"/>
    </row>
    <row r="20" spans="2:15" x14ac:dyDescent="0.25">
      <c r="B20" s="63"/>
      <c r="C20" s="63"/>
      <c r="D20" s="63"/>
      <c r="E20" s="63"/>
      <c r="F20" s="63"/>
      <c r="G20" s="63"/>
      <c r="H20" s="63"/>
      <c r="I20" s="63"/>
      <c r="J20" s="63"/>
      <c r="K20" s="63"/>
      <c r="L20" s="63"/>
      <c r="M20" s="63"/>
      <c r="N20" s="63"/>
      <c r="O20" s="63"/>
    </row>
    <row r="21" spans="2:15" x14ac:dyDescent="0.25">
      <c r="B21" s="63"/>
      <c r="C21" s="63"/>
      <c r="D21" s="63"/>
      <c r="E21" s="63"/>
      <c r="F21" s="63"/>
      <c r="G21" s="63"/>
      <c r="H21" s="63"/>
      <c r="I21" s="63"/>
      <c r="J21" s="63"/>
      <c r="K21" s="63"/>
      <c r="L21" s="63"/>
      <c r="M21" s="63"/>
      <c r="N21" s="63"/>
      <c r="O21" s="63"/>
    </row>
    <row r="22" spans="2:15" x14ac:dyDescent="0.25">
      <c r="B22" s="63"/>
      <c r="C22" s="63"/>
      <c r="D22" s="63"/>
      <c r="E22" s="63"/>
      <c r="F22" s="63"/>
      <c r="G22" s="63"/>
      <c r="H22" s="63"/>
      <c r="I22" s="63"/>
      <c r="J22" s="63"/>
      <c r="K22" s="63"/>
      <c r="L22" s="63"/>
      <c r="M22" s="63"/>
      <c r="N22" s="63"/>
      <c r="O22" s="63"/>
    </row>
    <row r="23" spans="2:15" x14ac:dyDescent="0.25">
      <c r="B23" s="63"/>
      <c r="C23" s="63"/>
      <c r="D23" s="63"/>
      <c r="E23" s="63"/>
      <c r="F23" s="63"/>
      <c r="G23" s="63"/>
      <c r="H23" s="63"/>
      <c r="I23" s="63"/>
      <c r="J23" s="63"/>
      <c r="K23" s="63"/>
      <c r="L23" s="63"/>
      <c r="M23" s="63"/>
      <c r="N23" s="63"/>
      <c r="O23" s="63"/>
    </row>
    <row r="24" spans="2:15" x14ac:dyDescent="0.25">
      <c r="B24" s="63"/>
      <c r="C24" s="63"/>
      <c r="D24" s="63"/>
      <c r="E24" s="63"/>
      <c r="F24" s="63"/>
      <c r="G24" s="63"/>
      <c r="H24" s="63"/>
      <c r="I24" s="63"/>
      <c r="J24" s="63"/>
      <c r="K24" s="63"/>
      <c r="L24" s="63"/>
      <c r="M24" s="63"/>
      <c r="N24" s="63"/>
      <c r="O24" s="63"/>
    </row>
    <row r="25" spans="2:15" x14ac:dyDescent="0.25">
      <c r="B25" s="63"/>
      <c r="C25" s="63"/>
      <c r="D25" s="63"/>
      <c r="E25" s="63"/>
      <c r="F25" s="63"/>
      <c r="G25" s="63"/>
      <c r="H25" s="63"/>
      <c r="I25" s="63"/>
      <c r="J25" s="63"/>
      <c r="K25" s="63"/>
      <c r="L25" s="63"/>
      <c r="M25" s="63"/>
      <c r="N25" s="63"/>
      <c r="O25" s="63"/>
    </row>
    <row r="26" spans="2:15" x14ac:dyDescent="0.25">
      <c r="B26" s="63"/>
      <c r="C26" s="63"/>
      <c r="D26" s="63"/>
      <c r="E26" s="63"/>
      <c r="F26" s="63"/>
      <c r="G26" s="63"/>
      <c r="H26" s="63"/>
      <c r="I26" s="63"/>
      <c r="J26" s="63"/>
      <c r="K26" s="63"/>
      <c r="L26" s="63"/>
      <c r="M26" s="63"/>
      <c r="N26" s="63"/>
      <c r="O26" s="63"/>
    </row>
    <row r="27" spans="2:15" x14ac:dyDescent="0.25">
      <c r="B27" s="63"/>
      <c r="C27" s="63"/>
      <c r="D27" s="63"/>
      <c r="E27" s="63"/>
      <c r="F27" s="63"/>
      <c r="G27" s="63"/>
      <c r="H27" s="63"/>
      <c r="I27" s="63"/>
      <c r="J27" s="63"/>
      <c r="K27" s="63"/>
      <c r="L27" s="63"/>
      <c r="M27" s="63"/>
      <c r="N27" s="63"/>
      <c r="O27" s="63"/>
    </row>
    <row r="28" spans="2:15" x14ac:dyDescent="0.25">
      <c r="B28" s="46"/>
      <c r="C28" s="46"/>
      <c r="D28" s="46"/>
      <c r="E28" s="46"/>
      <c r="F28" s="46"/>
      <c r="G28" s="46"/>
      <c r="H28" s="46"/>
      <c r="I28" s="46"/>
      <c r="J28" s="46"/>
      <c r="K28" s="46"/>
      <c r="L28" s="46"/>
      <c r="M28" s="46"/>
      <c r="N28" s="46"/>
      <c r="O28" s="46"/>
    </row>
    <row r="29" spans="2:15" ht="15.75" thickBot="1" x14ac:dyDescent="0.3">
      <c r="B29" s="46"/>
      <c r="C29" s="46"/>
      <c r="D29" s="46"/>
      <c r="E29" s="46"/>
      <c r="F29" s="46"/>
      <c r="G29" s="46"/>
      <c r="H29" s="46"/>
      <c r="I29" s="46"/>
      <c r="J29" s="46"/>
      <c r="K29" s="46"/>
      <c r="L29" s="46"/>
      <c r="M29" s="46"/>
      <c r="N29" s="46"/>
      <c r="O29" s="46"/>
    </row>
    <row r="30" spans="2:15" x14ac:dyDescent="0.25">
      <c r="B30" s="46"/>
      <c r="C30" s="46"/>
      <c r="D30" s="46"/>
      <c r="E30" s="46"/>
      <c r="F30" s="65" t="s">
        <v>88</v>
      </c>
      <c r="G30" s="66"/>
      <c r="H30" s="66"/>
      <c r="I30" s="66"/>
      <c r="J30" s="67"/>
      <c r="K30" s="46"/>
      <c r="L30" s="46"/>
      <c r="M30" s="46"/>
      <c r="N30" s="46"/>
      <c r="O30" s="46"/>
    </row>
    <row r="31" spans="2:15" x14ac:dyDescent="0.25">
      <c r="B31" s="46"/>
      <c r="C31" s="46"/>
      <c r="D31" s="46"/>
      <c r="E31" s="46"/>
      <c r="F31" s="68"/>
      <c r="G31" s="69"/>
      <c r="H31" s="69"/>
      <c r="I31" s="69"/>
      <c r="J31" s="70"/>
      <c r="K31" s="46"/>
      <c r="L31" s="46"/>
      <c r="M31" s="46"/>
      <c r="N31" s="46"/>
      <c r="O31" s="46"/>
    </row>
    <row r="32" spans="2:15" x14ac:dyDescent="0.25">
      <c r="B32" s="46"/>
      <c r="C32" s="46"/>
      <c r="D32" s="46"/>
      <c r="E32" s="46"/>
      <c r="F32" s="68"/>
      <c r="G32" s="69"/>
      <c r="H32" s="69"/>
      <c r="I32" s="69"/>
      <c r="J32" s="70"/>
      <c r="K32" s="46"/>
      <c r="L32" s="46"/>
      <c r="M32" s="46"/>
      <c r="N32" s="46"/>
      <c r="O32" s="46"/>
    </row>
    <row r="33" spans="2:15" x14ac:dyDescent="0.25">
      <c r="B33" s="46"/>
      <c r="C33" s="46"/>
      <c r="D33" s="46"/>
      <c r="E33" s="46"/>
      <c r="F33" s="68"/>
      <c r="G33" s="69"/>
      <c r="H33" s="69"/>
      <c r="I33" s="69"/>
      <c r="J33" s="70"/>
      <c r="K33" s="46"/>
      <c r="L33" s="46"/>
      <c r="M33" s="46"/>
      <c r="N33" s="46"/>
      <c r="O33" s="46"/>
    </row>
    <row r="34" spans="2:15" ht="15.75" thickBot="1" x14ac:dyDescent="0.3">
      <c r="B34" s="46"/>
      <c r="C34" s="46"/>
      <c r="D34" s="46"/>
      <c r="E34" s="46"/>
      <c r="F34" s="71"/>
      <c r="G34" s="72"/>
      <c r="H34" s="72"/>
      <c r="I34" s="72"/>
      <c r="J34" s="73"/>
      <c r="K34" s="46"/>
      <c r="L34" s="46"/>
      <c r="M34" s="46"/>
      <c r="N34" s="46"/>
      <c r="O34" s="46"/>
    </row>
    <row r="35" spans="2:15" x14ac:dyDescent="0.25">
      <c r="B35" s="46"/>
      <c r="C35" s="46"/>
      <c r="D35" s="46"/>
      <c r="E35" s="46"/>
      <c r="F35" s="46"/>
      <c r="G35" s="46"/>
      <c r="H35" s="46"/>
      <c r="I35" s="46"/>
      <c r="J35" s="46"/>
      <c r="K35" s="46"/>
      <c r="L35" s="46"/>
      <c r="M35" s="46"/>
      <c r="N35" s="46"/>
      <c r="O35" s="46"/>
    </row>
    <row r="36" spans="2:15" x14ac:dyDescent="0.25">
      <c r="B36" s="46"/>
      <c r="C36" s="46"/>
      <c r="D36" s="46"/>
      <c r="E36" s="46"/>
      <c r="F36" s="46"/>
      <c r="G36" s="46"/>
      <c r="H36" s="46"/>
      <c r="I36" s="46"/>
      <c r="J36" s="46"/>
      <c r="K36" s="46"/>
      <c r="L36" s="46"/>
      <c r="M36" s="46"/>
      <c r="N36" s="46"/>
      <c r="O36" s="46"/>
    </row>
    <row r="37" spans="2:15" x14ac:dyDescent="0.25">
      <c r="B37" s="46"/>
      <c r="C37" s="46"/>
      <c r="D37" s="46"/>
      <c r="E37" s="46"/>
      <c r="F37" s="46"/>
      <c r="G37" s="46"/>
      <c r="H37" s="46"/>
      <c r="I37" s="46"/>
      <c r="J37" s="46"/>
      <c r="K37" s="46"/>
      <c r="L37" s="46"/>
      <c r="M37" s="46"/>
      <c r="N37" s="46"/>
      <c r="O37" s="46"/>
    </row>
    <row r="38" spans="2:15" x14ac:dyDescent="0.25">
      <c r="B38" s="46"/>
      <c r="C38" s="46"/>
      <c r="D38" s="46"/>
      <c r="E38" s="46"/>
      <c r="F38" s="46"/>
      <c r="G38" s="46"/>
      <c r="H38" s="46"/>
      <c r="I38" s="46"/>
      <c r="J38" s="46"/>
      <c r="K38" s="46"/>
      <c r="L38" s="46"/>
      <c r="M38" s="46"/>
      <c r="N38" s="46"/>
      <c r="O38" s="46"/>
    </row>
    <row r="39" spans="2:15" x14ac:dyDescent="0.25">
      <c r="B39" s="46"/>
      <c r="C39" s="46"/>
      <c r="D39" s="46"/>
      <c r="E39" s="46"/>
      <c r="F39" s="46"/>
      <c r="G39" s="46"/>
      <c r="H39" s="46"/>
      <c r="I39" s="46"/>
      <c r="J39" s="46"/>
      <c r="K39" s="46"/>
      <c r="L39" s="46"/>
      <c r="M39" s="46"/>
      <c r="N39" s="46"/>
      <c r="O39" s="46"/>
    </row>
    <row r="40" spans="2:15" x14ac:dyDescent="0.25">
      <c r="B40" s="46"/>
      <c r="C40" s="46"/>
      <c r="D40" s="46"/>
      <c r="E40" s="46"/>
      <c r="F40" s="46"/>
      <c r="G40" s="46"/>
      <c r="H40" s="46"/>
      <c r="I40" s="46"/>
      <c r="J40" s="46"/>
      <c r="K40" s="46"/>
      <c r="L40" s="46"/>
      <c r="M40" s="46"/>
      <c r="N40" s="46"/>
      <c r="O40" s="46"/>
    </row>
    <row r="41" spans="2:15" x14ac:dyDescent="0.25">
      <c r="B41" s="46"/>
      <c r="C41" s="46"/>
      <c r="D41" s="46"/>
      <c r="E41" s="46"/>
      <c r="F41" s="46"/>
      <c r="G41" s="46"/>
      <c r="H41" s="46"/>
      <c r="I41" s="46"/>
      <c r="J41" s="46"/>
      <c r="K41" s="46"/>
      <c r="L41" s="46"/>
      <c r="M41" s="46"/>
      <c r="N41" s="46"/>
      <c r="O41" s="46"/>
    </row>
    <row r="42" spans="2:15" x14ac:dyDescent="0.25">
      <c r="B42" s="46"/>
      <c r="C42" s="46"/>
      <c r="D42" s="46"/>
      <c r="E42" s="46"/>
      <c r="F42" s="46"/>
      <c r="G42" s="46"/>
      <c r="H42" s="46"/>
      <c r="I42" s="46"/>
      <c r="J42" s="46"/>
      <c r="K42" s="46"/>
      <c r="L42" s="46"/>
      <c r="M42" s="46"/>
      <c r="N42" s="46"/>
      <c r="O42" s="46"/>
    </row>
    <row r="43" spans="2:15" x14ac:dyDescent="0.25">
      <c r="B43" s="46"/>
      <c r="C43" s="46"/>
      <c r="D43" s="46"/>
      <c r="E43" s="46"/>
      <c r="F43" s="46"/>
      <c r="G43" s="46"/>
      <c r="H43" s="46"/>
      <c r="I43" s="46"/>
      <c r="J43" s="46"/>
      <c r="K43" s="46"/>
      <c r="L43" s="46"/>
      <c r="M43" s="46"/>
      <c r="N43" s="46"/>
      <c r="O43" s="46"/>
    </row>
    <row r="44" spans="2:15" x14ac:dyDescent="0.25">
      <c r="B44" s="46"/>
      <c r="C44" s="46"/>
      <c r="D44" s="46"/>
      <c r="E44" s="46"/>
      <c r="F44" s="46"/>
      <c r="G44" s="46"/>
      <c r="H44" s="46"/>
      <c r="I44" s="46"/>
      <c r="J44" s="46"/>
      <c r="K44" s="46"/>
      <c r="L44" s="46"/>
      <c r="M44" s="46"/>
      <c r="N44" s="46"/>
      <c r="O44" s="46"/>
    </row>
    <row r="45" spans="2:15" x14ac:dyDescent="0.25">
      <c r="B45" s="46"/>
      <c r="C45" s="46"/>
      <c r="D45" s="46"/>
      <c r="E45" s="46"/>
      <c r="F45" s="46"/>
      <c r="G45" s="46"/>
      <c r="H45" s="46"/>
      <c r="I45" s="46"/>
      <c r="J45" s="46"/>
      <c r="K45" s="46"/>
      <c r="L45" s="46"/>
      <c r="M45" s="46"/>
      <c r="N45" s="46"/>
      <c r="O45" s="46"/>
    </row>
    <row r="46" spans="2:15" x14ac:dyDescent="0.25">
      <c r="B46" s="46"/>
      <c r="C46" s="46"/>
      <c r="D46" s="46"/>
      <c r="E46" s="46"/>
      <c r="F46" s="46"/>
      <c r="G46" s="46"/>
      <c r="H46" s="46"/>
      <c r="I46" s="46"/>
      <c r="J46" s="46"/>
      <c r="K46" s="46"/>
      <c r="L46" s="46"/>
      <c r="M46" s="46"/>
      <c r="N46" s="46"/>
      <c r="O46" s="46"/>
    </row>
    <row r="47" spans="2:15" x14ac:dyDescent="0.25">
      <c r="B47" s="46"/>
      <c r="C47" s="46"/>
      <c r="D47" s="46"/>
      <c r="E47" s="46"/>
      <c r="F47" s="46"/>
      <c r="G47" s="46"/>
      <c r="H47" s="46"/>
      <c r="I47" s="46"/>
      <c r="J47" s="46"/>
      <c r="K47" s="46"/>
      <c r="L47" s="46"/>
      <c r="M47" s="46"/>
      <c r="N47" s="46"/>
      <c r="O47" s="46"/>
    </row>
    <row r="48" spans="2:15" x14ac:dyDescent="0.25">
      <c r="B48" s="46"/>
      <c r="C48" s="46"/>
      <c r="D48" s="46"/>
      <c r="E48" s="46"/>
      <c r="F48" s="46"/>
      <c r="G48" s="46"/>
      <c r="H48" s="46"/>
      <c r="I48" s="46"/>
      <c r="J48" s="46"/>
      <c r="K48" s="46"/>
      <c r="L48" s="46"/>
      <c r="M48" s="46"/>
      <c r="N48" s="46"/>
      <c r="O48" s="46"/>
    </row>
    <row r="49" spans="2:15" x14ac:dyDescent="0.25">
      <c r="B49" s="46"/>
      <c r="C49" s="46"/>
      <c r="D49" s="46"/>
      <c r="E49" s="46"/>
      <c r="F49" s="46"/>
      <c r="G49" s="46"/>
      <c r="H49" s="46"/>
      <c r="I49" s="46"/>
      <c r="J49" s="46"/>
      <c r="K49" s="46"/>
      <c r="L49" s="46"/>
      <c r="M49" s="46"/>
      <c r="N49" s="46"/>
      <c r="O49" s="46"/>
    </row>
    <row r="50" spans="2:15" x14ac:dyDescent="0.25">
      <c r="B50" s="46"/>
      <c r="C50" s="46"/>
      <c r="D50" s="46"/>
      <c r="E50" s="46"/>
      <c r="F50" s="46"/>
      <c r="G50" s="46"/>
      <c r="H50" s="46"/>
      <c r="I50" s="46"/>
      <c r="J50" s="46"/>
      <c r="K50" s="46"/>
      <c r="L50" s="46"/>
      <c r="M50" s="46"/>
      <c r="N50" s="46"/>
      <c r="O50" s="46"/>
    </row>
    <row r="51" spans="2:15" x14ac:dyDescent="0.25">
      <c r="B51" s="46"/>
      <c r="C51" s="46"/>
      <c r="D51" s="46"/>
      <c r="E51" s="46"/>
      <c r="F51" s="46"/>
      <c r="G51" s="46"/>
      <c r="H51" s="46"/>
      <c r="I51" s="46"/>
      <c r="J51" s="46"/>
      <c r="K51" s="46"/>
      <c r="L51" s="46"/>
      <c r="M51" s="46"/>
      <c r="N51" s="46"/>
      <c r="O51" s="46"/>
    </row>
    <row r="52" spans="2:15" x14ac:dyDescent="0.25">
      <c r="B52" s="46"/>
      <c r="C52" s="46"/>
      <c r="D52" s="46"/>
      <c r="E52" s="46"/>
      <c r="F52" s="46"/>
      <c r="G52" s="46"/>
      <c r="H52" s="46"/>
      <c r="I52" s="46"/>
      <c r="J52" s="46"/>
      <c r="K52" s="46"/>
      <c r="L52" s="46"/>
      <c r="M52" s="46"/>
      <c r="N52" s="46"/>
      <c r="O52" s="46"/>
    </row>
    <row r="53" spans="2:15" x14ac:dyDescent="0.25">
      <c r="B53" s="46"/>
      <c r="C53" s="46"/>
      <c r="D53" s="46"/>
      <c r="E53" s="46"/>
      <c r="F53" s="46"/>
      <c r="G53" s="46"/>
      <c r="H53" s="46"/>
      <c r="I53" s="46"/>
      <c r="J53" s="46"/>
      <c r="K53" s="46"/>
      <c r="L53" s="46"/>
      <c r="M53" s="46"/>
      <c r="N53" s="46"/>
      <c r="O53" s="46"/>
    </row>
    <row r="54" spans="2:15" x14ac:dyDescent="0.25">
      <c r="B54" s="46"/>
      <c r="C54" s="46"/>
      <c r="D54" s="46"/>
      <c r="E54" s="46"/>
      <c r="F54" s="46"/>
      <c r="G54" s="46"/>
      <c r="H54" s="46"/>
      <c r="I54" s="46"/>
      <c r="J54" s="46"/>
      <c r="K54" s="46"/>
      <c r="L54" s="46"/>
      <c r="M54" s="46"/>
      <c r="N54" s="46"/>
      <c r="O54" s="46"/>
    </row>
    <row r="55" spans="2:15" x14ac:dyDescent="0.25">
      <c r="B55" s="46"/>
      <c r="C55" s="46"/>
      <c r="D55" s="46"/>
      <c r="E55" s="46"/>
      <c r="F55" s="46"/>
      <c r="G55" s="46"/>
      <c r="H55" s="46"/>
      <c r="I55" s="46"/>
      <c r="J55" s="46"/>
      <c r="K55" s="46"/>
      <c r="L55" s="46"/>
      <c r="M55" s="46"/>
      <c r="N55" s="46"/>
      <c r="O55" s="46"/>
    </row>
    <row r="56" spans="2:15" x14ac:dyDescent="0.25">
      <c r="B56" s="46"/>
      <c r="C56" s="46"/>
      <c r="D56" s="46"/>
      <c r="E56" s="46"/>
      <c r="F56" s="46"/>
      <c r="G56" s="46"/>
      <c r="H56" s="46"/>
      <c r="I56" s="46"/>
      <c r="J56" s="46"/>
      <c r="K56" s="46"/>
      <c r="L56" s="46"/>
      <c r="M56" s="46"/>
      <c r="N56" s="46"/>
      <c r="O56" s="46"/>
    </row>
    <row r="57" spans="2:15" x14ac:dyDescent="0.25">
      <c r="B57" s="46"/>
      <c r="C57" s="46"/>
      <c r="D57" s="46"/>
      <c r="E57" s="46"/>
      <c r="F57" s="46"/>
      <c r="G57" s="46"/>
      <c r="H57" s="46"/>
      <c r="I57" s="46"/>
      <c r="J57" s="46"/>
      <c r="K57" s="46"/>
      <c r="L57" s="46"/>
      <c r="M57" s="46"/>
      <c r="N57" s="46"/>
      <c r="O57" s="46"/>
    </row>
    <row r="58" spans="2:15" x14ac:dyDescent="0.25">
      <c r="B58" s="46"/>
      <c r="C58" s="46"/>
      <c r="D58" s="46"/>
      <c r="E58" s="46"/>
      <c r="F58" s="46"/>
      <c r="G58" s="46"/>
      <c r="H58" s="46"/>
      <c r="I58" s="46"/>
      <c r="J58" s="46"/>
      <c r="K58" s="46"/>
      <c r="L58" s="46"/>
      <c r="M58" s="46"/>
      <c r="N58" s="46"/>
      <c r="O58" s="46"/>
    </row>
    <row r="59" spans="2:15" x14ac:dyDescent="0.25">
      <c r="B59" s="46"/>
      <c r="C59" s="46"/>
      <c r="D59" s="46"/>
      <c r="E59" s="46"/>
      <c r="F59" s="46"/>
      <c r="G59" s="46"/>
      <c r="H59" s="46"/>
      <c r="I59" s="46"/>
      <c r="J59" s="46"/>
      <c r="K59" s="46"/>
      <c r="L59" s="46"/>
      <c r="M59" s="46"/>
      <c r="N59" s="46"/>
      <c r="O59" s="46"/>
    </row>
    <row r="60" spans="2:15" x14ac:dyDescent="0.25">
      <c r="B60" s="46"/>
      <c r="C60" s="46"/>
      <c r="D60" s="46"/>
      <c r="E60" s="46"/>
      <c r="F60" s="46"/>
      <c r="G60" s="46"/>
      <c r="H60" s="46"/>
      <c r="I60" s="46"/>
      <c r="J60" s="46"/>
      <c r="K60" s="46"/>
      <c r="L60" s="46"/>
      <c r="M60" s="46"/>
      <c r="N60" s="46"/>
      <c r="O60" s="46"/>
    </row>
    <row r="61" spans="2:15" x14ac:dyDescent="0.25">
      <c r="B61" s="46"/>
      <c r="C61" s="46"/>
      <c r="D61" s="46"/>
      <c r="E61" s="46"/>
      <c r="F61" s="46"/>
      <c r="G61" s="46"/>
      <c r="H61" s="46"/>
      <c r="I61" s="46"/>
      <c r="J61" s="46"/>
      <c r="K61" s="46"/>
      <c r="L61" s="46"/>
      <c r="M61" s="46"/>
      <c r="N61" s="46"/>
      <c r="O61" s="46"/>
    </row>
    <row r="62" spans="2:15" x14ac:dyDescent="0.25">
      <c r="B62" s="46"/>
      <c r="C62" s="46"/>
      <c r="D62" s="46"/>
      <c r="E62" s="46"/>
      <c r="F62" s="46"/>
      <c r="G62" s="46"/>
      <c r="H62" s="46"/>
      <c r="I62" s="46"/>
      <c r="J62" s="46"/>
      <c r="K62" s="46"/>
      <c r="L62" s="46"/>
      <c r="M62" s="46"/>
      <c r="N62" s="46"/>
      <c r="O62" s="46"/>
    </row>
  </sheetData>
  <mergeCells count="3">
    <mergeCell ref="B4:O7"/>
    <mergeCell ref="B9:O27"/>
    <mergeCell ref="F30:J34"/>
  </mergeCells>
  <hyperlinks>
    <hyperlink ref="F30:J34" location="Kalkulacni_list_akce!A1" display="Přejít k vyplňování" xr:uid="{00000000-0004-0000-0000-000000000000}"/>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Chyba výběru!" error="Hodnota v buňce není platná!" xr:uid="{00000000-0002-0000-0000-000000000000}">
          <x14:formula1>
            <xm:f>data!$M$3:$M$4</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7"/>
  <sheetViews>
    <sheetView showGridLines="0" tabSelected="1" zoomScale="85" zoomScaleNormal="85" zoomScalePageLayoutView="50" workbookViewId="0">
      <selection activeCell="C2" sqref="C2"/>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customWidth="1"/>
    <col min="8" max="8" width="51.28515625" hidden="1" customWidth="1"/>
    <col min="9" max="9" width="10.85546875" hidden="1" customWidth="1"/>
    <col min="10" max="10" width="0" hidden="1" customWidth="1"/>
  </cols>
  <sheetData>
    <row r="1" spans="2:9" ht="15.75" thickBot="1" x14ac:dyDescent="0.3"/>
    <row r="2" spans="2:9" ht="15.75" x14ac:dyDescent="0.25">
      <c r="B2" s="18" t="s">
        <v>38</v>
      </c>
      <c r="C2" s="16"/>
      <c r="D2" s="74" t="s">
        <v>75</v>
      </c>
      <c r="E2" s="75"/>
    </row>
    <row r="3" spans="2:9" ht="15.6" customHeight="1" x14ac:dyDescent="0.25">
      <c r="B3" s="19" t="s">
        <v>74</v>
      </c>
      <c r="C3" s="17"/>
      <c r="D3" s="76" t="str">
        <f>IF(ISERROR(VLOOKUP(C8,data!A:BI,61,0)),"",VLOOKUP(C8,data!A:BI,61,0))</f>
        <v/>
      </c>
      <c r="E3" s="77"/>
    </row>
    <row r="4" spans="2:9" ht="15.75" x14ac:dyDescent="0.25">
      <c r="B4" s="19" t="s">
        <v>43</v>
      </c>
      <c r="C4" s="17"/>
      <c r="D4" s="76"/>
      <c r="E4" s="77"/>
    </row>
    <row r="5" spans="2:9" ht="15.75" x14ac:dyDescent="0.25">
      <c r="B5" s="21" t="s">
        <v>44</v>
      </c>
      <c r="C5" s="22"/>
      <c r="D5" s="76"/>
      <c r="E5" s="77"/>
    </row>
    <row r="6" spans="2:9" ht="15.75" x14ac:dyDescent="0.25">
      <c r="B6" s="21" t="s">
        <v>45</v>
      </c>
      <c r="C6" s="23"/>
      <c r="D6" s="76"/>
      <c r="E6" s="77"/>
    </row>
    <row r="7" spans="2:9" ht="15.75" x14ac:dyDescent="0.25">
      <c r="B7" s="24" t="s">
        <v>46</v>
      </c>
      <c r="C7" s="25"/>
      <c r="D7" s="76"/>
      <c r="E7" s="77"/>
    </row>
    <row r="8" spans="2:9" ht="15.75" x14ac:dyDescent="0.25">
      <c r="B8" s="20" t="s">
        <v>48</v>
      </c>
      <c r="C8" s="30"/>
      <c r="D8" s="76"/>
      <c r="E8" s="77"/>
    </row>
    <row r="9" spans="2:9" ht="15.75" x14ac:dyDescent="0.25">
      <c r="B9" s="21" t="s">
        <v>39</v>
      </c>
      <c r="C9" s="43"/>
      <c r="D9" s="76"/>
      <c r="E9" s="77"/>
    </row>
    <row r="10" spans="2:9" ht="15.75" x14ac:dyDescent="0.25">
      <c r="B10" s="21" t="s">
        <v>40</v>
      </c>
      <c r="C10" s="27"/>
      <c r="D10" s="76"/>
      <c r="E10" s="77"/>
    </row>
    <row r="11" spans="2:9" ht="15.75" x14ac:dyDescent="0.25">
      <c r="B11" s="21" t="s">
        <v>41</v>
      </c>
      <c r="C11" s="27"/>
      <c r="D11" s="76"/>
      <c r="E11" s="77"/>
    </row>
    <row r="12" spans="2:9" ht="15.75" x14ac:dyDescent="0.25">
      <c r="B12" s="21" t="s">
        <v>51</v>
      </c>
      <c r="C12" s="52"/>
      <c r="D12" s="76"/>
      <c r="E12" s="77"/>
    </row>
    <row r="13" spans="2:9" ht="15.75" x14ac:dyDescent="0.25">
      <c r="B13" s="53" t="s">
        <v>54</v>
      </c>
      <c r="C13" s="35"/>
      <c r="D13" s="76"/>
      <c r="E13" s="77"/>
    </row>
    <row r="14" spans="2:9" ht="16.5" thickBot="1" x14ac:dyDescent="0.3">
      <c r="B14" s="28"/>
      <c r="C14" s="33"/>
      <c r="D14" s="76"/>
      <c r="E14" s="77"/>
      <c r="H14" t="s">
        <v>12</v>
      </c>
      <c r="I14" s="6">
        <f>IF(C18=data!B8,IF('Kalkulační list akce'!C13&lt;=data!T8,data!U8*C13,IF('Kalkulační list akce'!C13&lt;=data!T9,data!U9*C13,IF('Kalkulační list akce'!C13&lt;=data!T10,data!U10*C13))),IF(C8=data!A3,data!U3*'Kalkulační list akce'!C13,IF('Kalkulační list akce'!C8=data!A4,data!U4*'Kalkulační list akce'!C13,IF('Kalkulační list akce'!C8=data!A5,data!U5*'Kalkulační list akce'!C13,IF(C8=data!A6,'Kalkulační list akce'!C13*data!U6,IF('Kalkulační list akce'!C8=data!A7,'Kalkulační list akce'!C13*data!U7,data!U6*'Kalkulační list akce'!C13))))))</f>
        <v>0</v>
      </c>
    </row>
    <row r="15" spans="2:9" ht="15.75" x14ac:dyDescent="0.25">
      <c r="B15" s="18" t="s">
        <v>42</v>
      </c>
      <c r="C15" s="34" t="str">
        <f>IF(C8="","",IF(B26=H22,IF(C26="ano",SUM(I14:I20,I22)+C14,SUM(I14:I27)+C14),SUM(I14:I27)+C14))</f>
        <v/>
      </c>
      <c r="D15" s="76"/>
      <c r="E15" s="77"/>
      <c r="H15" t="s">
        <v>118</v>
      </c>
      <c r="I15" s="6" t="str">
        <f>IF(H15=B29,IF(E29="ano",D29,""),"")</f>
        <v/>
      </c>
    </row>
    <row r="16" spans="2:9" ht="16.5" thickBot="1" x14ac:dyDescent="0.3">
      <c r="B16" s="42" t="s">
        <v>49</v>
      </c>
      <c r="C16" s="41"/>
      <c r="D16" s="76"/>
      <c r="E16" s="77"/>
      <c r="H16" t="s">
        <v>69</v>
      </c>
      <c r="I16" s="6" t="str">
        <f>IF(C18=data!B3,VLOOKUP('Kalkulační list akce'!C8,data!A:I,9,0)*VLOOKUP('Kalkulační list akce'!C8,data!A:H,8,0)*4,"")</f>
        <v/>
      </c>
    </row>
    <row r="17" spans="2:9" ht="21.75" thickBot="1" x14ac:dyDescent="0.4">
      <c r="B17" s="31" t="s">
        <v>50</v>
      </c>
      <c r="C17" s="32" t="str">
        <f>IF(IF($C$8="","",C15-C16)&lt;0,"",IF($C$8="","",C15-C16))</f>
        <v/>
      </c>
      <c r="D17" s="76"/>
      <c r="E17" s="77"/>
      <c r="H17" t="s">
        <v>70</v>
      </c>
      <c r="I17" s="6" t="str">
        <f>IF(ISERROR(VLOOKUP(C8,data!A:O,15,0)),"",VLOOKUP(C8,data!A:O,15,0))</f>
        <v/>
      </c>
    </row>
    <row r="18" spans="2:9" ht="15.75" x14ac:dyDescent="0.25">
      <c r="B18" s="36" t="s">
        <v>47</v>
      </c>
      <c r="C18" s="37" t="str">
        <f>IF($C$8="","",VLOOKUP($C$8,data!$A:$B,2,0))</f>
        <v/>
      </c>
      <c r="D18" s="76"/>
      <c r="E18" s="77"/>
      <c r="H18" t="s">
        <v>72</v>
      </c>
      <c r="I18" s="6" t="str">
        <f>IF(ISERROR(VLOOKUP(C8,data!A:P,16,0)),"",VLOOKUP(C8,data!A:P,16,0))</f>
        <v/>
      </c>
    </row>
    <row r="19" spans="2:9" ht="15.75" x14ac:dyDescent="0.25">
      <c r="B19" s="26" t="s">
        <v>4</v>
      </c>
      <c r="C19" s="38" t="str">
        <f>IF($C$8="","",VLOOKUP($C$8,data!$A:$C,3,0))</f>
        <v/>
      </c>
      <c r="D19" s="76"/>
      <c r="E19" s="77"/>
      <c r="H19" t="s">
        <v>119</v>
      </c>
      <c r="I19" s="6" t="str">
        <f>IF(H19=B30,IF(E30="ano",D30,""),"")</f>
        <v/>
      </c>
    </row>
    <row r="20" spans="2:9" ht="15.75" x14ac:dyDescent="0.25">
      <c r="B20" s="26" t="s">
        <v>43</v>
      </c>
      <c r="C20" s="38" t="str">
        <f>IF($C$8="","",VLOOKUP($C$8,data!$A:$D,4,0))</f>
        <v/>
      </c>
      <c r="D20" s="76"/>
      <c r="E20" s="77"/>
      <c r="H20" t="s">
        <v>73</v>
      </c>
      <c r="I20" s="6" t="str">
        <f>IF(C18=data!B3,SUM(I16:I18,I21)*data!R3,"")</f>
        <v/>
      </c>
    </row>
    <row r="21" spans="2:9" ht="15.75" x14ac:dyDescent="0.25">
      <c r="B21" s="26" t="s">
        <v>45</v>
      </c>
      <c r="C21" s="39" t="str">
        <f>IF($C$8="","",VLOOKUP($C$8,data!$A:$F,6,0))</f>
        <v/>
      </c>
      <c r="D21" s="76" t="str">
        <f>IF(C18=data!B8,"Pro bližší informace navštivte webovou stránku agentury:","")</f>
        <v/>
      </c>
      <c r="E21" s="77"/>
      <c r="H21" t="s">
        <v>103</v>
      </c>
      <c r="I21" s="6" t="str">
        <f>IF(C18=data!B8,IF(ISERROR(VLOOKUP(C8,data!A:W,23,0)+IF('Kalkulační list akce'!C12&gt;5,VLOOKUP('Kalkulační list akce'!C8,data!A:X,24,0)*('Kalkulační list akce'!C12-5),0)+VLOOKUP(C8,data!A:Y,25,0)),"",VLOOKUP(C8,data!A:W,23,0)+IF('Kalkulační list akce'!C12&gt;5,VLOOKUP('Kalkulační list akce'!C8,data!A:X,24,0)*('Kalkulační list akce'!C12-5),0)+VLOOKUP(C8,data!A:Y,25,0)),IF(C18=data!B3,IF('Kalkulační list akce'!C12&gt;4,VLOOKUP('Kalkulační list akce'!C18,data!B:X,23,0)*('Kalkulační list akce'!C12-4)),""))</f>
        <v/>
      </c>
    </row>
    <row r="22" spans="2:9" ht="16.5" thickBot="1" x14ac:dyDescent="0.3">
      <c r="B22" s="29" t="s">
        <v>46</v>
      </c>
      <c r="C22" s="40" t="str">
        <f>IF($C$8="","",VLOOKUP($C$8,data!$A:$G,7,0))</f>
        <v/>
      </c>
      <c r="D22" s="78" t="str">
        <f>IF(C18=data!B8,"wicklow.cz/marketing/probihajici-projekty.html","")</f>
        <v/>
      </c>
      <c r="E22" s="79"/>
      <c r="H22" t="s">
        <v>120</v>
      </c>
      <c r="I22" s="6" t="str">
        <f>IF(H22=B31,IF(E31="ano",D31,""),"")</f>
        <v/>
      </c>
    </row>
    <row r="23" spans="2:9" x14ac:dyDescent="0.25">
      <c r="C23" s="8"/>
      <c r="H23" t="s">
        <v>126</v>
      </c>
      <c r="I23" s="6" t="str">
        <f>IF(C8=data!A6,IF('Kalkulační list akce'!E29="ANO",'Kalkulační list akce'!D29,""),"")</f>
        <v/>
      </c>
    </row>
    <row r="24" spans="2:9" x14ac:dyDescent="0.25">
      <c r="B24" s="12"/>
      <c r="C24" s="12"/>
      <c r="D24" s="12"/>
      <c r="E24" s="12"/>
      <c r="H24" t="s">
        <v>128</v>
      </c>
      <c r="I24" s="6" t="str">
        <f>IF(C8=data!A6,IF('Kalkulační list akce'!E30="ANO",'Kalkulační list akce'!D30,""),"")</f>
        <v/>
      </c>
    </row>
    <row r="25" spans="2:9" x14ac:dyDescent="0.25">
      <c r="B25" s="14"/>
      <c r="C25" s="14"/>
      <c r="D25" s="55"/>
      <c r="E25" s="11"/>
      <c r="H25" t="s">
        <v>130</v>
      </c>
      <c r="I25" s="6" t="str">
        <f>IF(C8=data!A6,IF('Kalkulační list akce'!E31="ANO",'Kalkulační list akce'!D31*F31,""),"")</f>
        <v/>
      </c>
    </row>
    <row r="26" spans="2:9" x14ac:dyDescent="0.25">
      <c r="B26" s="13"/>
      <c r="C26" s="10"/>
      <c r="D26" s="11"/>
      <c r="E26" s="11"/>
      <c r="H26" t="s">
        <v>139</v>
      </c>
      <c r="I26" s="6" t="str">
        <f>IF(C8=data!A7,IF('Kalkulační list akce'!E29="ANO",'Kalkulační list akce'!D29,""),"")</f>
        <v/>
      </c>
    </row>
    <row r="27" spans="2:9" x14ac:dyDescent="0.25">
      <c r="B27" s="11"/>
      <c r="C27" s="11"/>
      <c r="D27" s="11"/>
      <c r="E27" s="11"/>
      <c r="H27" t="s">
        <v>140</v>
      </c>
      <c r="I27" s="6" t="str">
        <f>IF(C8=data!A7,IF('Kalkulační list akce'!E30="ANO",'Kalkulační list akce'!D30,""),"")</f>
        <v/>
      </c>
    </row>
    <row r="28" spans="2:9" x14ac:dyDescent="0.25">
      <c r="B28" s="51" t="str">
        <f>IF(C18=data!B3,IF($C$8=data!$BM$6,"Rozšíření základního programu akce 
(výběr volitelných doplňkových aktivit)",IF('Kalkulační list akce'!$C$8=data!$BM$7,"Rozšíření základního programu akce 
(výběr volitelných doplňkových aktivit)",IF($C$8=data!$BM$8,"Rozšíření základního programu akce 
(výběr volitelných doplňkových aktivit)"))),IF(C8=data!A6,"Rozšíření základního programu akce 
(výběr volitelných doplňkových aktivit)",IF(C8=data!A7,"Rozšíření základního programu akce 
(výběr volitelných doplňkových aktivit)","")))</f>
        <v/>
      </c>
      <c r="C28" s="51" t="str">
        <f>IF($C$18=data!B3,"Popis doplňkové aktivity",IF(C8=data!A6,"Popis doplňkové aktivity",IF(C8=data!A7,"Popis doplňkové aktivity","")))</f>
        <v/>
      </c>
      <c r="D28" s="58" t="str">
        <f>IF($C$18=data!$B$3,"Cena doplňkové aktivity",IF(C8=data!A6,"Cena doplňkové aktivity",IF(C8=data!A7,"Cena doplňkové aktivity","")))</f>
        <v/>
      </c>
      <c r="E28" s="61" t="str">
        <f>IF($C$18=data!$B$3,"Zvolte doplňkové aktivity výběrem ANO/NE, které požadujete (výběrem ANO budou zohledněny v celkové ceně akce).",IF(C8=data!A6,"Zvolte doplňkové aktivity výběrem ANO/NE, které požadujete (výběrem ANO budou zohledněny v celkové ceně akce).",IF(C8=data!A7,"Zvolte doplňkové aktivity výběrem ANO/NE, které požadujete (výběrem ANO budou zohledněny v celkové ceně akce).","")))</f>
        <v/>
      </c>
      <c r="F28" s="14" t="str">
        <f>IF(C8=data!A6,"Zadejte počet kusů koloběžek, které chcete zapůjčit.","")</f>
        <v/>
      </c>
      <c r="H28" s="51"/>
    </row>
    <row r="29" spans="2:9" s="57" customFormat="1" ht="45" customHeight="1" x14ac:dyDescent="0.25">
      <c r="B29" s="56" t="str">
        <f>IF($C$18=data!$B$3,data!BN6,IF(C8=data!A6,data!BN15,IF(C8=data!A7,data!BN18,"")))</f>
        <v/>
      </c>
      <c r="C29" s="14" t="str">
        <f>IF($C$18=data!B3,VLOOKUP($B29,data!$BN:$BP,3,0),IF(C8=data!A6,VLOOKUP($B29,data!$BN:$BP,3,0),IF(C8=data!A7,VLOOKUP($B29,data!$BN:$BP,3,0),"")))</f>
        <v/>
      </c>
      <c r="D29" s="59" t="str">
        <f>IF($C$18=data!B3,VLOOKUP($B29,data!$BN:$BP,2,0),IF(C8=data!A6,VLOOKUP($B29,data!$BN:$BP,2,0),IF(C8=data!A7,VLOOKUP($B29,data!$BN:$BP,2,0),"")))</f>
        <v/>
      </c>
      <c r="E29" s="60"/>
      <c r="F29" s="62"/>
    </row>
    <row r="30" spans="2:9" s="57" customFormat="1" ht="45" customHeight="1" x14ac:dyDescent="0.25">
      <c r="B30" s="56" t="str">
        <f>IF($C$18=data!$B$3,data!BN9,IF(C8=data!A6,data!BN16,IF(C8=data!A7,data!BN19,"")))</f>
        <v/>
      </c>
      <c r="C30" s="14" t="str">
        <f>IF($C$18=data!B3,VLOOKUP($B30,data!$BN:$BP,3,0),IF(C8=data!A6,VLOOKUP($B30,data!$BN:$BP,3,0),IF(C8=data!A7,VLOOKUP($B30,data!$BN:$BP,3,0),"")))</f>
        <v/>
      </c>
      <c r="D30" s="59" t="str">
        <f>IF($C$18=data!B3,VLOOKUP($B30,data!$BN:$BP,2,0),IF(C8=data!A6,VLOOKUP($B30,data!$BN:$BP,2,0),IF(C8=data!A7,VLOOKUP($B30,data!$BN:$BP,2,0),"")))</f>
        <v/>
      </c>
      <c r="E30" s="60"/>
      <c r="F30" s="62"/>
    </row>
    <row r="31" spans="2:9" s="57" customFormat="1" ht="45" customHeight="1" x14ac:dyDescent="0.25">
      <c r="B31" s="56" t="str">
        <f>IF($C$18=data!$B$3,data!BN12,IF(C8=data!A6,data!BN17,""))</f>
        <v/>
      </c>
      <c r="C31" s="14" t="str">
        <f>IF($C$18=data!B3,VLOOKUP($B31,data!$BN:$BP,3,0),IF(C8=data!A6,VLOOKUP($B31,data!$BN:$BP,3,0),""))</f>
        <v/>
      </c>
      <c r="D31" s="59" t="str">
        <f>IF($C$18=data!B3,VLOOKUP($B31,data!$BN:$BP,2,0),IF(C8=data!A6,VLOOKUP($B31,data!$BN:$BP,2,0),""))</f>
        <v/>
      </c>
      <c r="E31" s="60"/>
      <c r="F31" s="62"/>
    </row>
    <row r="32" spans="2:9" x14ac:dyDescent="0.25">
      <c r="B32" s="15"/>
      <c r="C32" s="11"/>
      <c r="D32" s="11"/>
      <c r="E32" s="11"/>
    </row>
    <row r="33" spans="2:5" x14ac:dyDescent="0.25">
      <c r="B33" s="15"/>
      <c r="C33" s="11"/>
      <c r="D33" s="11"/>
      <c r="E33" s="11"/>
    </row>
    <row r="34" spans="2:5" x14ac:dyDescent="0.25">
      <c r="B34" s="15"/>
      <c r="C34" s="11"/>
      <c r="D34" s="11"/>
      <c r="E34" s="11"/>
    </row>
    <row r="35" spans="2:5" x14ac:dyDescent="0.25">
      <c r="B35" s="15"/>
      <c r="C35" s="11"/>
      <c r="D35" s="11"/>
      <c r="E35" s="11"/>
    </row>
    <row r="36" spans="2:5" x14ac:dyDescent="0.25">
      <c r="B36" s="15"/>
      <c r="C36" s="11"/>
      <c r="D36" s="11"/>
      <c r="E36" s="11"/>
    </row>
    <row r="37" spans="2:5" x14ac:dyDescent="0.25">
      <c r="B37" s="15"/>
      <c r="C37" s="11"/>
      <c r="D37" s="11"/>
      <c r="E37" s="11"/>
    </row>
    <row r="38" spans="2:5" x14ac:dyDescent="0.25">
      <c r="B38" s="12"/>
      <c r="C38" s="12"/>
      <c r="D38" s="12"/>
      <c r="E38" s="12"/>
    </row>
    <row r="43" spans="2:5" x14ac:dyDescent="0.25">
      <c r="D43" s="50" t="s">
        <v>79</v>
      </c>
    </row>
    <row r="45" spans="2:5" x14ac:dyDescent="0.25">
      <c r="D45" s="47" t="str">
        <f>"V "&amp;C2&amp;" dne "</f>
        <v xml:space="preserve">V  dne </v>
      </c>
      <c r="E45" s="48">
        <f ca="1">TODAY()</f>
        <v>42977</v>
      </c>
    </row>
    <row r="48" spans="2:5" x14ac:dyDescent="0.25">
      <c r="D48" s="49"/>
      <c r="E48" s="49"/>
    </row>
    <row r="49" spans="4:5" x14ac:dyDescent="0.25">
      <c r="D49" s="47" t="s">
        <v>78</v>
      </c>
      <c r="E49" t="str">
        <f>C4&amp;", "&amp;C5</f>
        <v xml:space="preserve">, </v>
      </c>
    </row>
    <row r="50" spans="4:5" x14ac:dyDescent="0.25">
      <c r="D50" s="47"/>
    </row>
    <row r="52" spans="4:5" x14ac:dyDescent="0.25">
      <c r="D52" s="50" t="s">
        <v>80</v>
      </c>
    </row>
    <row r="54" spans="4:5" x14ac:dyDescent="0.25">
      <c r="D54" s="47" t="str">
        <f>IF(ISERROR("V "&amp;VLOOKUP(C18,data!B26:C29,2,0)&amp;" dne "),"","V "&amp;VLOOKUP(C18,data!B26:C29,2,0)&amp;" dne ")</f>
        <v/>
      </c>
      <c r="E54" s="48"/>
    </row>
    <row r="57" spans="4:5" x14ac:dyDescent="0.25">
      <c r="D57" s="49"/>
      <c r="E57" s="49"/>
    </row>
    <row r="58" spans="4:5" x14ac:dyDescent="0.25">
      <c r="D58" s="47" t="s">
        <v>83</v>
      </c>
      <c r="E58" t="str">
        <f>C20</f>
        <v/>
      </c>
    </row>
    <row r="61" spans="4:5" x14ac:dyDescent="0.25">
      <c r="D61" s="50" t="s">
        <v>84</v>
      </c>
    </row>
    <row r="63" spans="4:5" x14ac:dyDescent="0.25">
      <c r="D63" s="47" t="str">
        <f>"V "&amp;VLOOKUP("ELEKTROWIN a.s.",data!B26:C29,2,0)&amp;" dne "</f>
        <v xml:space="preserve">V Praze dne </v>
      </c>
      <c r="E63" s="48"/>
    </row>
    <row r="66" spans="4:5" x14ac:dyDescent="0.25">
      <c r="D66" s="49"/>
      <c r="E66" s="49"/>
    </row>
    <row r="67" spans="4:5" x14ac:dyDescent="0.25">
      <c r="D67" s="47" t="s">
        <v>86</v>
      </c>
      <c r="E67" t="s">
        <v>87</v>
      </c>
    </row>
  </sheetData>
  <protectedRanges>
    <protectedRange sqref="C2:C14" name="Oblast1"/>
    <protectedRange sqref="C16" name="Oblast2"/>
    <protectedRange sqref="C26" name="Oblast3"/>
    <protectedRange sqref="C29:E37" name="Oblast4"/>
  </protectedRanges>
  <mergeCells count="4">
    <mergeCell ref="D2:E2"/>
    <mergeCell ref="D3:E20"/>
    <mergeCell ref="D22:E22"/>
    <mergeCell ref="D21:E21"/>
  </mergeCells>
  <dataValidations count="18">
    <dataValidation type="time" allowBlank="1" showInputMessage="1" showErrorMessage="1" errorTitle="Chybná hodnota" error="Začátek akce je možný nejdříve v 7:00." promptTitle="Zadejte začátek akce" prompt="Začátek akce je třeba zadat ve formátu HH:MM (např. 10:30)." sqref="C10" xr:uid="{00000000-0002-0000-0100-000000000000}">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1" xr:uid="{00000000-0002-0000-0100-000001000000}">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4" xr:uid="{00000000-0002-0000-0100-000002000000}"/>
    <dataValidation type="decimal" allowBlank="1" showInputMessage="1" showErrorMessage="1" promptTitle="Zadejte dobu trvání akce" prompt="Zadejte dobu trvání akce ve formátu číslo (např. 7,5). Maximální doba trvání akce je 8 hodin." sqref="C12" xr:uid="{00000000-0002-0000-0100-000003000000}">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3" xr:uid="{00000000-0002-0000-0100-000004000000}"/>
    <dataValidation allowBlank="1" showInputMessage="1" showErrorMessage="1" promptTitle="Zadejte název Vašeho města/obce" prompt="Zadejte název Vašeho města/obce (bez PSČ)." sqref="C2" xr:uid="{00000000-0002-0000-0100-000005000000}"/>
    <dataValidation allowBlank="1" showInputMessage="1" showErrorMessage="1" promptTitle="Zadejte kontaktní adresu" prompt="Zadejte celou kontaktní adresu MÚ/OÚ (včetně PSČ)." sqref="C3" xr:uid="{00000000-0002-0000-0100-000006000000}"/>
    <dataValidation allowBlank="1" showInputMessage="1" showErrorMessage="1" promptTitle="Uveďte jméno kontakntí osoby" prompt="Uveďte jméno kontaktní osoby, která organizuje danou akci." sqref="C4" xr:uid="{00000000-0002-0000-0100-000007000000}"/>
    <dataValidation allowBlank="1" showInputMessage="1" showErrorMessage="1" promptTitle="Uveďte funkci kontaktní osoby" prompt="Uveďte funkcí výše uvedené kontaktní osoby." sqref="C5" xr:uid="{00000000-0002-0000-0100-000008000000}"/>
    <dataValidation allowBlank="1" showInputMessage="1" showErrorMessage="1" promptTitle="Zadejte telefon" prompt="Zadejte telefonní číslo výše uvedené kontaktní osoby." sqref="C6" xr:uid="{00000000-0002-0000-0100-000009000000}"/>
    <dataValidation allowBlank="1" showInputMessage="1" showErrorMessage="1" promptTitle="Zadejte e-mail" prompt="Zadejte e-mailovou adresu výše uvedené kontaktní osoby." sqref="C7" xr:uid="{00000000-0002-0000-0100-00000A000000}"/>
    <dataValidation allowBlank="1" showInputMessage="1" showErrorMessage="1" promptTitle="Zadejte datum konání" prompt="Zadejte datum konání dané akce ve formátu DD.MM.RRRR (např. 26.06.2016)." sqref="C9" xr:uid="{00000000-0002-0000-0100-00000B00000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5" xr:uid="{00000000-0002-0000-0100-00000C000000}"/>
    <dataValidation type="whole" allowBlank="1" showInputMessage="1" showErrorMessage="1" promptTitle="Zadejte výši odměny z MP" prompt="Nárok na odměnu získáváte splněním základních kritérií Motivačního programu. Pokus si nejste jisti, kontaktujte naše regionální zástupce._x000a_Zadejte výši odměny, na kterou máte dle podmínek MP nárok (číslo)." sqref="C16" xr:uid="{00000000-0002-0000-0100-00000D000000}">
      <formula1>0</formula1>
      <formula2>100000</formula2>
    </dataValidation>
    <dataValidation allowBlank="1" showInputMessage="1" showErrorMessage="1" promptTitle="Finanční účast města/obce" prompt="Zde vidíte finanční účast Vašeho města/obce na zajištění dané akce." sqref="C17" xr:uid="{00000000-0002-0000-0100-00000E000000}"/>
    <dataValidation allowBlank="1" showInputMessage="1" showErrorMessage="1" promptTitle="Kontaktní údaje agentury" prompt="Kontaktní údaje agentury, zajišťující organozaci dané akce." sqref="C18" xr:uid="{00000000-0002-0000-0100-00000F000000}"/>
    <dataValidation type="whole" allowBlank="1" showInputMessage="1" showErrorMessage="1" promptTitle="Počet kusů" prompt="Zadejte pouze číselný údaj bez textových znaků. Bez uvedení počtu s volbou ANO je automaticky kalkulováno 0 kusů." sqref="F31" xr:uid="{00000000-0002-0000-0100-000010000000}">
      <formula1>0</formula1>
      <formula2>20</formula2>
    </dataValidation>
    <dataValidation type="date" allowBlank="1" showInputMessage="1" showErrorMessage="1" errorTitle="Nevpisujte" error="Nevpisujte žádné údaje!" sqref="F29:F30" xr:uid="{00000000-0002-0000-0100-000011000000}">
      <formula1>42736</formula1>
      <formula2>42755</formula2>
    </dataValidation>
  </dataValidations>
  <hyperlinks>
    <hyperlink ref="B13" r:id="rId1" xr:uid="{00000000-0004-0000-0100-000000000000}"/>
    <hyperlink ref="D22:E22" r:id="rId2" display="http://wicklow.cz/marketing/probihajici-projekty.html" xr:uid="{00000000-0004-0000-0100-000001000000}"/>
  </hyperlinks>
  <printOptions horizontalCentered="1"/>
  <pageMargins left="0.70866141732283472" right="0.70866141732283472" top="0.78740157480314965" bottom="0.78740157480314965" header="0.31496062992125984" footer="0.31496062992125984"/>
  <pageSetup paperSize="9" scale="66" orientation="landscape" r:id="rId3"/>
  <headerFooter>
    <oddHeader>&amp;LDatum tisku: &amp;D&amp;C&amp;"-,Tučné"&amp;16MOTIVAČNÍ PROGRAM PRO OBCE 2017
&amp;12Příloha žádosti o příspěvek na podporu informovanosti&amp;"-,Obyčejné"&amp;11
&amp;R&amp;G</oddHeader>
    <oddFooter>&amp;LKontakt ELEKTROWIN a.s.:
mail: info@elektrowin.cz
tel: 241 091 835&amp;RStrana &amp;P/&amp;N</oddFooter>
  </headerFooter>
  <rowBreaks count="1" manualBreakCount="1">
    <brk id="37" max="5" man="1"/>
  </rowBreaks>
  <legacyDrawingHF r:id="rId4"/>
  <extLst>
    <ext xmlns:x14="http://schemas.microsoft.com/office/spreadsheetml/2009/9/main" uri="{78C0D931-6437-407d-A8EE-F0AAD7539E65}">
      <x14:conditionalFormattings>
        <x14:conditionalFormatting xmlns:xm="http://schemas.microsoft.com/office/excel/2006/main">
          <x14:cfRule type="expression" priority="14" id="{9DA7666B-461B-42C5-A702-BB8B614525DF}">
            <xm:f>$C$18=data!$B$3</xm:f>
            <x14:dxf>
              <border>
                <left style="thin">
                  <color auto="1"/>
                </left>
                <right style="thin">
                  <color auto="1"/>
                </right>
                <top style="thin">
                  <color auto="1"/>
                </top>
                <bottom style="thin">
                  <color auto="1"/>
                </bottom>
                <vertical/>
                <horizontal/>
              </border>
            </x14:dxf>
          </x14:cfRule>
          <x14:cfRule type="expression" priority="7" id="{35BCFE09-7E30-4A6B-8032-E8432DE6BC42}">
            <xm:f>$C$8=data!$A$6</xm:f>
            <x14:dxf>
              <border>
                <left style="thin">
                  <color auto="1"/>
                </left>
                <right style="thin">
                  <color auto="1"/>
                </right>
                <top style="thin">
                  <color auto="1"/>
                </top>
                <bottom style="thin">
                  <color auto="1"/>
                </bottom>
                <vertical/>
                <horizontal/>
              </border>
            </x14:dxf>
          </x14:cfRule>
          <xm:sqref>B28:E31</xm:sqref>
        </x14:conditionalFormatting>
        <x14:conditionalFormatting xmlns:xm="http://schemas.microsoft.com/office/excel/2006/main">
          <x14:cfRule type="expression" priority="13" stopIfTrue="1" id="{B32DCC7E-ED54-4DFE-87CC-AA83E4C4D698}">
            <xm:f>$C$18=data!$B$3</xm:f>
            <x14:dxf>
              <fill>
                <patternFill>
                  <bgColor theme="0" tint="-0.14996795556505021"/>
                </patternFill>
              </fill>
              <border>
                <left style="thin">
                  <color auto="1"/>
                </left>
                <right style="thin">
                  <color auto="1"/>
                </right>
                <top style="thin">
                  <color auto="1"/>
                </top>
                <bottom style="dotted">
                  <color auto="1"/>
                </bottom>
                <vertical/>
                <horizontal/>
              </border>
            </x14:dxf>
          </x14:cfRule>
          <x14:cfRule type="expression" priority="8" stopIfTrue="1" id="{AA8003BA-EC26-4677-B2D3-2FCC84204D9F}">
            <xm:f>$C$8=data!$A$6</xm:f>
            <x14:dxf>
              <fill>
                <patternFill>
                  <bgColor theme="0" tint="-0.14996795556505021"/>
                </patternFill>
              </fill>
              <border>
                <left style="thin">
                  <color auto="1"/>
                </left>
                <right style="thin">
                  <color auto="1"/>
                </right>
                <top style="thin">
                  <color auto="1"/>
                </top>
                <bottom style="dashed">
                  <color auto="1"/>
                </bottom>
                <vertical/>
                <horizontal/>
              </border>
            </x14:dxf>
          </x14:cfRule>
          <xm:sqref>B28:E28</xm:sqref>
        </x14:conditionalFormatting>
        <x14:conditionalFormatting xmlns:xm="http://schemas.microsoft.com/office/excel/2006/main">
          <x14:cfRule type="expression" priority="12" stopIfTrue="1" id="{D34F2F67-59A9-42E7-BB32-EB90B6B5BFFF}">
            <xm:f>$C$18=data!$B$3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9" stopIfTrue="1" id="{1C6C02B7-E16B-434B-816E-EB876C6ED739}">
            <xm:f>$C$8=data!$A$6</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B28:B31</xm:sqref>
        </x14:conditionalFormatting>
        <x14:conditionalFormatting xmlns:xm="http://schemas.microsoft.com/office/excel/2006/main">
          <x14:cfRule type="expression" priority="11" id="{9E5024D0-9892-4845-96B9-8D88DA30D3EF}">
            <xm:f>$C$18=data!$B$3</xm:f>
            <x14:dxf>
              <fill>
                <patternFill>
                  <bgColor theme="9" tint="0.39994506668294322"/>
                </patternFill>
              </fill>
            </x14:dxf>
          </x14:cfRule>
          <x14:cfRule type="expression" priority="10" id="{0A8AF775-5A23-42E6-90E8-7183A4C4CBA1}">
            <xm:f>$C$8=data!$A$6</xm:f>
            <x14:dxf>
              <fill>
                <patternFill>
                  <bgColor theme="9" tint="0.39994506668294322"/>
                </patternFill>
              </fill>
              <border>
                <left/>
                <right/>
                <top/>
                <bottom/>
                <vertical/>
                <horizontal/>
              </border>
            </x14:dxf>
          </x14:cfRule>
          <xm:sqref>E29:E31</xm:sqref>
        </x14:conditionalFormatting>
        <x14:conditionalFormatting xmlns:xm="http://schemas.microsoft.com/office/excel/2006/main">
          <x14:cfRule type="expression" priority="6" id="{BFB4EB28-2598-4540-8D38-D189839270BD}">
            <xm:f>$C$8=data!$A$6</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5" id="{CB05AA93-561E-4223-8C14-1A68868DE40E}">
            <xm:f>$C$8=data!$A$6</xm:f>
            <x14:dxf>
              <fill>
                <patternFill patternType="mediumGray">
                  <bgColor theme="0" tint="-0.14996795556505021"/>
                </patternFill>
              </fill>
              <border>
                <left style="thin">
                  <color auto="1"/>
                </left>
                <right style="thin">
                  <color auto="1"/>
                </right>
                <top style="thin">
                  <color auto="1"/>
                </top>
                <bottom style="thin">
                  <color auto="1"/>
                </bottom>
                <vertical/>
                <horizontal/>
              </border>
            </x14:dxf>
          </x14:cfRule>
          <xm:sqref>F29:F30</xm:sqref>
        </x14:conditionalFormatting>
        <x14:conditionalFormatting xmlns:xm="http://schemas.microsoft.com/office/excel/2006/main">
          <x14:cfRule type="expression" priority="4" id="{A3029F1E-B8A2-445F-9832-280BBB6033DC}">
            <xm:f>$C$8=data!$A$6</xm:f>
            <x14:dxf>
              <fill>
                <patternFill>
                  <bgColor theme="9" tint="0.39994506668294322"/>
                </patternFill>
              </fill>
              <border>
                <left style="thin">
                  <color auto="1"/>
                </left>
                <right style="thin">
                  <color auto="1"/>
                </right>
                <top style="thin">
                  <color auto="1"/>
                </top>
                <bottom style="thin">
                  <color auto="1"/>
                </bottom>
                <vertical/>
                <horizontal/>
              </border>
            </x14:dxf>
          </x14:cfRule>
          <xm:sqref>F31</xm:sqref>
        </x14:conditionalFormatting>
        <x14:conditionalFormatting xmlns:xm="http://schemas.microsoft.com/office/excel/2006/main">
          <x14:cfRule type="expression" priority="3" id="{3D0CC36B-CC1A-4016-8732-17DBF6723FEB}">
            <xm:f>$C$8=data!$A$7</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B28:E28 B29:B30</xm:sqref>
        </x14:conditionalFormatting>
        <x14:conditionalFormatting xmlns:xm="http://schemas.microsoft.com/office/excel/2006/main">
          <x14:cfRule type="expression" priority="2" id="{B3FC09EE-673F-44D5-B672-D961BF6A9C79}">
            <xm:f>$C$8=data!$A$7</xm:f>
            <x14:dxf>
              <border>
                <left style="thin">
                  <color auto="1"/>
                </left>
                <right style="thin">
                  <color auto="1"/>
                </right>
                <top style="thin">
                  <color auto="1"/>
                </top>
                <bottom style="thin">
                  <color auto="1"/>
                </bottom>
                <vertical/>
                <horizontal/>
              </border>
            </x14:dxf>
          </x14:cfRule>
          <xm:sqref>B28:E30</xm:sqref>
        </x14:conditionalFormatting>
        <x14:conditionalFormatting xmlns:xm="http://schemas.microsoft.com/office/excel/2006/main">
          <x14:cfRule type="expression" priority="1" id="{19A08D9E-6006-4563-8260-C2F3E6D4380F}">
            <xm:f>$C$8=data!$A$7</xm:f>
            <x14:dxf>
              <fill>
                <patternFill>
                  <bgColor theme="9" tint="0.39994506668294322"/>
                </patternFill>
              </fill>
              <border>
                <left style="thin">
                  <color auto="1"/>
                </left>
                <right style="thin">
                  <color auto="1"/>
                </right>
                <top style="thin">
                  <color auto="1"/>
                </top>
                <bottom style="thin">
                  <color auto="1"/>
                </bottom>
                <vertical/>
                <horizontal/>
              </border>
            </x14:dxf>
          </x14:cfRule>
          <xm:sqref>E29:E30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Zájem o atrakci/soutěž" prompt="Zvolte, zda máte o zvýhodněný balíček (v případě Elektrolhoty o grafickou přípravu plakátu/letáku), či si atrakce nakombinujete sami, výběrem ANO/NE ze seznamu po kliknutí na šipku." xr:uid="{00000000-0002-0000-0100-000012000000}">
          <x14:formula1>
            <xm:f>data!$M$3:$M$4</xm:f>
          </x14:formula1>
          <xm:sqref>C26</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r:uid="{00000000-0002-0000-0100-000013000000}">
          <x14:formula1>
            <xm:f>data!$A$2:$A$11</xm:f>
          </x14:formula1>
          <xm:sqref>C8</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4000000}">
          <x14:formula1>
            <xm:f>data!$M$2:$M$4</xm:f>
          </x14:formula1>
          <xm:sqref>E30:E31</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5000000}">
          <x14:formula1>
            <xm:f>data!$M$2:$M$4</xm:f>
          </x14:formula1>
          <xm:sqref>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30"/>
  <sheetViews>
    <sheetView zoomScale="85" zoomScaleNormal="85" workbookViewId="0">
      <pane xSplit="1" ySplit="1" topLeftCell="B2" activePane="bottomRight" state="frozen"/>
      <selection pane="topRight" activeCell="B1" sqref="B1"/>
      <selection pane="bottomLeft" activeCell="A2" sqref="A2"/>
      <selection pane="bottomRight" activeCell="BI11" sqref="BI11"/>
    </sheetView>
  </sheetViews>
  <sheetFormatPr defaultRowHeight="15" outlineLevelCol="1" x14ac:dyDescent="0.25"/>
  <cols>
    <col min="1" max="1" width="22.7109375" bestFit="1" customWidth="1"/>
    <col min="6" max="6" width="15" bestFit="1" customWidth="1"/>
    <col min="27" max="30" width="9.140625" customWidth="1"/>
    <col min="31" max="60" width="9.140625" hidden="1" customWidth="1" outlineLevel="1"/>
    <col min="61" max="61" width="9.140625" collapsed="1"/>
    <col min="65" max="65" width="41.140625" bestFit="1" customWidth="1"/>
    <col min="66" max="66" width="36.42578125" bestFit="1" customWidth="1"/>
    <col min="68" max="68" width="28.85546875" customWidth="1"/>
  </cols>
  <sheetData>
    <row r="1" spans="1:96" ht="120" x14ac:dyDescent="0.25">
      <c r="A1" s="1" t="s">
        <v>0</v>
      </c>
      <c r="B1" s="1" t="s">
        <v>2</v>
      </c>
      <c r="C1" s="1" t="s">
        <v>4</v>
      </c>
      <c r="D1" t="s">
        <v>43</v>
      </c>
      <c r="E1" t="s">
        <v>44</v>
      </c>
      <c r="F1" t="s">
        <v>45</v>
      </c>
      <c r="G1" t="s">
        <v>46</v>
      </c>
      <c r="H1" s="1" t="s">
        <v>1</v>
      </c>
      <c r="I1" s="1" t="s">
        <v>5</v>
      </c>
      <c r="J1" s="1"/>
      <c r="K1" s="1" t="s">
        <v>7</v>
      </c>
      <c r="L1" s="1"/>
      <c r="M1" s="1"/>
      <c r="N1" s="1"/>
      <c r="O1" s="1" t="s">
        <v>71</v>
      </c>
      <c r="P1" s="1" t="s">
        <v>36</v>
      </c>
      <c r="Q1" s="1"/>
      <c r="R1" s="1" t="s">
        <v>11</v>
      </c>
      <c r="S1" s="1" t="s">
        <v>52</v>
      </c>
      <c r="T1" s="1" t="s">
        <v>53</v>
      </c>
      <c r="U1" s="1" t="s">
        <v>12</v>
      </c>
      <c r="V1" s="1"/>
      <c r="W1" s="1" t="s">
        <v>15</v>
      </c>
      <c r="X1" s="1" t="s">
        <v>17</v>
      </c>
      <c r="Y1" s="1" t="s">
        <v>16</v>
      </c>
      <c r="Z1" s="1" t="s">
        <v>124</v>
      </c>
      <c r="AA1" s="1" t="s">
        <v>125</v>
      </c>
      <c r="AB1" s="1" t="s">
        <v>127</v>
      </c>
      <c r="AC1" s="1" t="s">
        <v>133</v>
      </c>
      <c r="AD1" s="1" t="s">
        <v>134</v>
      </c>
      <c r="AE1" s="1" t="s">
        <v>24</v>
      </c>
      <c r="AF1" s="1" t="s">
        <v>18</v>
      </c>
      <c r="AG1" s="1" t="s">
        <v>25</v>
      </c>
      <c r="AH1" s="1" t="s">
        <v>19</v>
      </c>
      <c r="AI1" s="1" t="s">
        <v>26</v>
      </c>
      <c r="AJ1" s="1" t="s">
        <v>20</v>
      </c>
      <c r="AK1" s="1" t="s">
        <v>27</v>
      </c>
      <c r="AL1" s="1" t="s">
        <v>21</v>
      </c>
      <c r="AM1" s="1" t="s">
        <v>28</v>
      </c>
      <c r="AN1" s="1" t="s">
        <v>22</v>
      </c>
      <c r="AO1" s="1" t="s">
        <v>29</v>
      </c>
      <c r="AP1" s="1" t="s">
        <v>23</v>
      </c>
      <c r="AQ1" s="1" t="s">
        <v>30</v>
      </c>
      <c r="AR1" s="1" t="s">
        <v>31</v>
      </c>
      <c r="AS1" s="1" t="s">
        <v>32</v>
      </c>
      <c r="AT1" s="1" t="s">
        <v>55</v>
      </c>
      <c r="AU1" s="1" t="s">
        <v>61</v>
      </c>
      <c r="AV1" s="1" t="s">
        <v>56</v>
      </c>
      <c r="AW1" s="1" t="s">
        <v>62</v>
      </c>
      <c r="AX1" s="1" t="s">
        <v>57</v>
      </c>
      <c r="AY1" s="1" t="s">
        <v>63</v>
      </c>
      <c r="AZ1" s="1" t="s">
        <v>58</v>
      </c>
      <c r="BA1" s="1" t="s">
        <v>64</v>
      </c>
      <c r="BB1" s="1" t="s">
        <v>59</v>
      </c>
      <c r="BC1" s="1" t="s">
        <v>65</v>
      </c>
      <c r="BD1" s="1" t="s">
        <v>60</v>
      </c>
      <c r="BE1" s="1" t="s">
        <v>66</v>
      </c>
      <c r="BF1" s="1" t="s">
        <v>34</v>
      </c>
      <c r="BG1" s="1" t="s">
        <v>35</v>
      </c>
      <c r="BH1" s="1" t="s">
        <v>93</v>
      </c>
      <c r="BI1" s="1" t="s">
        <v>76</v>
      </c>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3" spans="1:96" x14ac:dyDescent="0.25">
      <c r="A3" s="4" t="s">
        <v>98</v>
      </c>
      <c r="B3" t="s">
        <v>104</v>
      </c>
      <c r="C3" t="s">
        <v>108</v>
      </c>
      <c r="D3" t="s">
        <v>105</v>
      </c>
      <c r="F3" s="2">
        <v>603726555</v>
      </c>
      <c r="G3" s="8" t="s">
        <v>106</v>
      </c>
      <c r="H3">
        <v>2</v>
      </c>
      <c r="I3">
        <v>250</v>
      </c>
      <c r="J3" t="s">
        <v>6</v>
      </c>
      <c r="K3">
        <v>4</v>
      </c>
      <c r="M3" t="s">
        <v>8</v>
      </c>
      <c r="O3">
        <v>2000</v>
      </c>
      <c r="P3">
        <f>1000+500+500+500+200+2000</f>
        <v>4700</v>
      </c>
      <c r="Q3" t="s">
        <v>10</v>
      </c>
      <c r="R3" s="3">
        <v>0</v>
      </c>
      <c r="S3">
        <v>0</v>
      </c>
      <c r="T3">
        <v>0</v>
      </c>
      <c r="U3" s="4">
        <v>8</v>
      </c>
      <c r="V3" s="4" t="s">
        <v>13</v>
      </c>
      <c r="W3">
        <v>0</v>
      </c>
      <c r="X3">
        <v>2000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I3" s="7" t="s">
        <v>110</v>
      </c>
    </row>
    <row r="4" spans="1:96" x14ac:dyDescent="0.25">
      <c r="A4" s="4" t="s">
        <v>99</v>
      </c>
      <c r="B4" t="s">
        <v>104</v>
      </c>
      <c r="C4" t="s">
        <v>108</v>
      </c>
      <c r="D4" t="s">
        <v>105</v>
      </c>
      <c r="F4" s="2">
        <v>603726555</v>
      </c>
      <c r="G4" s="8" t="s">
        <v>106</v>
      </c>
      <c r="H4">
        <v>4</v>
      </c>
      <c r="I4">
        <v>250</v>
      </c>
      <c r="J4" t="s">
        <v>6</v>
      </c>
      <c r="K4">
        <v>4</v>
      </c>
      <c r="M4" t="s">
        <v>9</v>
      </c>
      <c r="O4">
        <v>3000</v>
      </c>
      <c r="P4">
        <f>1000+1500+1500+800+500+300+3000</f>
        <v>8600</v>
      </c>
      <c r="Q4" t="s">
        <v>10</v>
      </c>
      <c r="R4" s="3">
        <v>0</v>
      </c>
      <c r="S4">
        <v>0</v>
      </c>
      <c r="T4">
        <v>0</v>
      </c>
      <c r="U4" s="4">
        <v>10</v>
      </c>
      <c r="V4" s="4" t="s">
        <v>13</v>
      </c>
      <c r="W4">
        <v>0</v>
      </c>
      <c r="X4">
        <v>2000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I4" s="7" t="s">
        <v>112</v>
      </c>
    </row>
    <row r="5" spans="1:96" x14ac:dyDescent="0.25">
      <c r="A5" s="4" t="s">
        <v>100</v>
      </c>
      <c r="B5" t="s">
        <v>104</v>
      </c>
      <c r="C5" t="s">
        <v>108</v>
      </c>
      <c r="D5" t="s">
        <v>105</v>
      </c>
      <c r="F5" s="2">
        <v>603726555</v>
      </c>
      <c r="G5" s="8" t="s">
        <v>106</v>
      </c>
      <c r="H5">
        <v>8</v>
      </c>
      <c r="I5">
        <v>250</v>
      </c>
      <c r="J5" t="s">
        <v>6</v>
      </c>
      <c r="K5">
        <v>4</v>
      </c>
      <c r="O5">
        <v>4000</v>
      </c>
      <c r="P5">
        <f>1000+3000+3000+1000+5000+3000+500+600+4000</f>
        <v>21100</v>
      </c>
      <c r="Q5" t="s">
        <v>10</v>
      </c>
      <c r="R5" s="3">
        <v>0</v>
      </c>
      <c r="S5">
        <v>0</v>
      </c>
      <c r="T5">
        <v>0</v>
      </c>
      <c r="U5" s="4">
        <v>20</v>
      </c>
      <c r="V5" s="4" t="s">
        <v>13</v>
      </c>
      <c r="W5">
        <v>0</v>
      </c>
      <c r="X5">
        <v>2000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I5" s="7" t="s">
        <v>111</v>
      </c>
    </row>
    <row r="6" spans="1:96" x14ac:dyDescent="0.25">
      <c r="A6" t="s">
        <v>101</v>
      </c>
      <c r="B6" t="s">
        <v>14</v>
      </c>
      <c r="C6" t="s">
        <v>121</v>
      </c>
      <c r="D6" t="s">
        <v>122</v>
      </c>
      <c r="F6" s="2">
        <v>603759917</v>
      </c>
      <c r="G6" s="8" t="s">
        <v>123</v>
      </c>
      <c r="H6">
        <v>0</v>
      </c>
      <c r="I6">
        <v>0</v>
      </c>
      <c r="J6" t="s">
        <v>6</v>
      </c>
      <c r="K6">
        <v>7</v>
      </c>
      <c r="O6">
        <v>0</v>
      </c>
      <c r="P6">
        <v>9000</v>
      </c>
      <c r="Q6" t="s">
        <v>10</v>
      </c>
      <c r="R6" s="5">
        <v>0</v>
      </c>
      <c r="S6">
        <v>0</v>
      </c>
      <c r="T6">
        <v>0</v>
      </c>
      <c r="U6">
        <v>7</v>
      </c>
      <c r="V6" t="s">
        <v>13</v>
      </c>
      <c r="Z6">
        <v>5000</v>
      </c>
      <c r="AA6">
        <v>15000</v>
      </c>
      <c r="AB6">
        <v>2000</v>
      </c>
      <c r="AC6">
        <v>0</v>
      </c>
      <c r="AD6">
        <v>0</v>
      </c>
      <c r="AE6">
        <v>0</v>
      </c>
      <c r="AF6">
        <v>0</v>
      </c>
      <c r="AG6">
        <v>0</v>
      </c>
      <c r="AH6">
        <v>0</v>
      </c>
      <c r="AI6">
        <v>0</v>
      </c>
      <c r="AJ6">
        <v>0</v>
      </c>
      <c r="AK6">
        <v>0</v>
      </c>
      <c r="AL6">
        <v>0</v>
      </c>
      <c r="AM6">
        <v>0</v>
      </c>
      <c r="AN6">
        <v>0</v>
      </c>
      <c r="AO6">
        <v>0</v>
      </c>
      <c r="AP6">
        <v>0</v>
      </c>
      <c r="AQ6">
        <v>0</v>
      </c>
      <c r="AR6">
        <v>0</v>
      </c>
      <c r="AS6">
        <v>0</v>
      </c>
      <c r="AT6">
        <v>10000</v>
      </c>
      <c r="AU6">
        <v>2000</v>
      </c>
      <c r="AV6">
        <v>10000</v>
      </c>
      <c r="AW6">
        <v>2000</v>
      </c>
      <c r="AX6">
        <v>4000</v>
      </c>
      <c r="AY6">
        <v>800</v>
      </c>
      <c r="AZ6">
        <v>3000</v>
      </c>
      <c r="BA6">
        <v>600</v>
      </c>
      <c r="BB6">
        <v>5000</v>
      </c>
      <c r="BC6">
        <v>1000</v>
      </c>
      <c r="BD6">
        <v>7000</v>
      </c>
      <c r="BE6">
        <v>1400</v>
      </c>
      <c r="BF6">
        <v>44900</v>
      </c>
      <c r="BG6">
        <v>6000</v>
      </c>
      <c r="BI6" s="7" t="s">
        <v>141</v>
      </c>
      <c r="BM6" t="s">
        <v>98</v>
      </c>
      <c r="BN6" s="1" t="s">
        <v>113</v>
      </c>
      <c r="BO6" s="1">
        <v>5000</v>
      </c>
      <c r="BP6" t="s">
        <v>115</v>
      </c>
    </row>
    <row r="7" spans="1:96" x14ac:dyDescent="0.25">
      <c r="A7" t="s">
        <v>102</v>
      </c>
      <c r="B7" t="s">
        <v>14</v>
      </c>
      <c r="C7" t="s">
        <v>121</v>
      </c>
      <c r="D7" t="s">
        <v>122</v>
      </c>
      <c r="F7" s="2">
        <v>603759917</v>
      </c>
      <c r="G7" s="8" t="s">
        <v>123</v>
      </c>
      <c r="H7">
        <v>0</v>
      </c>
      <c r="I7">
        <v>0</v>
      </c>
      <c r="J7" t="s">
        <v>6</v>
      </c>
      <c r="K7">
        <v>4</v>
      </c>
      <c r="O7">
        <v>0</v>
      </c>
      <c r="P7">
        <v>9000</v>
      </c>
      <c r="Q7" t="s">
        <v>10</v>
      </c>
      <c r="R7" s="5">
        <v>0</v>
      </c>
      <c r="S7">
        <v>0</v>
      </c>
      <c r="T7">
        <v>0</v>
      </c>
      <c r="U7">
        <v>7</v>
      </c>
      <c r="V7" t="s">
        <v>13</v>
      </c>
      <c r="Z7">
        <v>0</v>
      </c>
      <c r="AA7">
        <v>0</v>
      </c>
      <c r="AB7">
        <v>0</v>
      </c>
      <c r="AC7">
        <v>15000</v>
      </c>
      <c r="AD7">
        <v>4000</v>
      </c>
      <c r="AE7">
        <v>800</v>
      </c>
      <c r="AF7">
        <v>3000</v>
      </c>
      <c r="AG7">
        <v>600</v>
      </c>
      <c r="AH7">
        <v>5000</v>
      </c>
      <c r="AI7">
        <v>1000</v>
      </c>
      <c r="AJ7">
        <v>3000</v>
      </c>
      <c r="AK7">
        <v>600</v>
      </c>
      <c r="AL7">
        <v>4000</v>
      </c>
      <c r="AM7">
        <v>800</v>
      </c>
      <c r="AN7">
        <v>3000</v>
      </c>
      <c r="AO7">
        <v>600</v>
      </c>
      <c r="AP7">
        <v>4000</v>
      </c>
      <c r="AQ7">
        <v>800</v>
      </c>
      <c r="AR7">
        <v>0</v>
      </c>
      <c r="AS7">
        <v>0</v>
      </c>
      <c r="AT7">
        <v>0</v>
      </c>
      <c r="AU7">
        <v>0</v>
      </c>
      <c r="AV7">
        <v>0</v>
      </c>
      <c r="AW7">
        <v>0</v>
      </c>
      <c r="AX7">
        <v>0</v>
      </c>
      <c r="AY7">
        <v>0</v>
      </c>
      <c r="AZ7">
        <v>0</v>
      </c>
      <c r="BA7">
        <v>0</v>
      </c>
      <c r="BB7">
        <v>0</v>
      </c>
      <c r="BC7">
        <v>0</v>
      </c>
      <c r="BD7">
        <v>0</v>
      </c>
      <c r="BE7">
        <v>0</v>
      </c>
      <c r="BF7">
        <v>44900</v>
      </c>
      <c r="BG7">
        <v>6000</v>
      </c>
      <c r="BI7" s="7" t="s">
        <v>148</v>
      </c>
      <c r="BM7" t="s">
        <v>99</v>
      </c>
      <c r="BN7" s="1" t="s">
        <v>113</v>
      </c>
      <c r="BO7">
        <v>5000</v>
      </c>
      <c r="BP7" t="s">
        <v>115</v>
      </c>
    </row>
    <row r="8" spans="1:96" x14ac:dyDescent="0.25">
      <c r="A8" t="s">
        <v>94</v>
      </c>
      <c r="B8" s="9" t="s">
        <v>37</v>
      </c>
      <c r="C8" s="7" t="s">
        <v>107</v>
      </c>
      <c r="D8" t="s">
        <v>109</v>
      </c>
      <c r="F8" s="2">
        <v>608915713</v>
      </c>
      <c r="G8" s="8" t="s">
        <v>68</v>
      </c>
      <c r="H8">
        <v>0</v>
      </c>
      <c r="I8">
        <v>0</v>
      </c>
      <c r="J8" t="s">
        <v>6</v>
      </c>
      <c r="K8">
        <v>4</v>
      </c>
      <c r="O8">
        <v>0</v>
      </c>
      <c r="P8">
        <v>0</v>
      </c>
      <c r="Q8" t="s">
        <v>10</v>
      </c>
      <c r="R8" s="5">
        <v>0</v>
      </c>
      <c r="S8" s="9">
        <v>0</v>
      </c>
      <c r="T8" s="9">
        <v>200</v>
      </c>
      <c r="U8" s="9">
        <v>11</v>
      </c>
      <c r="V8" s="9" t="s">
        <v>13</v>
      </c>
      <c r="W8">
        <v>8250</v>
      </c>
      <c r="X8">
        <v>360</v>
      </c>
      <c r="Y8">
        <v>0</v>
      </c>
      <c r="BI8" s="7" t="s">
        <v>142</v>
      </c>
      <c r="BM8" t="s">
        <v>100</v>
      </c>
      <c r="BN8" s="1" t="s">
        <v>113</v>
      </c>
      <c r="BO8">
        <v>5000</v>
      </c>
      <c r="BP8" t="s">
        <v>115</v>
      </c>
    </row>
    <row r="9" spans="1:96" x14ac:dyDescent="0.25">
      <c r="A9" t="s">
        <v>95</v>
      </c>
      <c r="B9" s="9" t="s">
        <v>37</v>
      </c>
      <c r="C9" s="7" t="s">
        <v>107</v>
      </c>
      <c r="D9" t="s">
        <v>109</v>
      </c>
      <c r="F9" s="2">
        <v>608915713</v>
      </c>
      <c r="G9" s="8" t="s">
        <v>68</v>
      </c>
      <c r="H9">
        <v>0</v>
      </c>
      <c r="I9">
        <v>0</v>
      </c>
      <c r="J9" t="s">
        <v>6</v>
      </c>
      <c r="K9">
        <v>4</v>
      </c>
      <c r="O9">
        <v>0</v>
      </c>
      <c r="P9">
        <v>0</v>
      </c>
      <c r="Q9" t="s">
        <v>10</v>
      </c>
      <c r="R9" s="5">
        <v>0</v>
      </c>
      <c r="S9" s="9">
        <v>201</v>
      </c>
      <c r="T9" s="9">
        <v>400</v>
      </c>
      <c r="U9" s="9">
        <v>10</v>
      </c>
      <c r="V9" s="9" t="s">
        <v>13</v>
      </c>
      <c r="W9">
        <v>12000</v>
      </c>
      <c r="X9">
        <f>3*180</f>
        <v>540</v>
      </c>
      <c r="Y9">
        <v>0</v>
      </c>
      <c r="BI9" s="7" t="s">
        <v>143</v>
      </c>
      <c r="BM9" t="s">
        <v>98</v>
      </c>
      <c r="BN9" t="s">
        <v>33</v>
      </c>
      <c r="BO9">
        <v>3000</v>
      </c>
      <c r="BP9" t="s">
        <v>116</v>
      </c>
    </row>
    <row r="10" spans="1:96" x14ac:dyDescent="0.25">
      <c r="A10" t="s">
        <v>96</v>
      </c>
      <c r="B10" s="9" t="s">
        <v>37</v>
      </c>
      <c r="C10" s="7" t="s">
        <v>107</v>
      </c>
      <c r="D10" t="s">
        <v>109</v>
      </c>
      <c r="F10" s="2">
        <v>608915713</v>
      </c>
      <c r="G10" s="8" t="s">
        <v>68</v>
      </c>
      <c r="H10">
        <v>0</v>
      </c>
      <c r="I10">
        <v>0</v>
      </c>
      <c r="J10" t="s">
        <v>6</v>
      </c>
      <c r="K10">
        <v>4</v>
      </c>
      <c r="O10">
        <v>0</v>
      </c>
      <c r="P10">
        <v>0</v>
      </c>
      <c r="Q10" t="s">
        <v>10</v>
      </c>
      <c r="R10" s="5">
        <v>0</v>
      </c>
      <c r="S10" s="9">
        <v>401</v>
      </c>
      <c r="T10" s="9">
        <v>2000</v>
      </c>
      <c r="U10" s="9">
        <v>9</v>
      </c>
      <c r="V10" s="9" t="s">
        <v>13</v>
      </c>
      <c r="W10">
        <v>14000</v>
      </c>
      <c r="X10">
        <f>4*180</f>
        <v>720</v>
      </c>
      <c r="Y10">
        <v>0</v>
      </c>
      <c r="BI10" s="7" t="s">
        <v>144</v>
      </c>
      <c r="BM10" t="s">
        <v>99</v>
      </c>
      <c r="BN10" t="s">
        <v>33</v>
      </c>
      <c r="BO10">
        <v>3000</v>
      </c>
      <c r="BP10" t="s">
        <v>116</v>
      </c>
    </row>
    <row r="11" spans="1:96" x14ac:dyDescent="0.25">
      <c r="A11" t="s">
        <v>97</v>
      </c>
      <c r="B11" s="9" t="s">
        <v>37</v>
      </c>
      <c r="C11" s="7" t="s">
        <v>107</v>
      </c>
      <c r="D11" t="s">
        <v>109</v>
      </c>
      <c r="F11" s="2">
        <v>608915713</v>
      </c>
      <c r="G11" s="8" t="s">
        <v>68</v>
      </c>
      <c r="H11">
        <v>0</v>
      </c>
      <c r="I11">
        <v>0</v>
      </c>
      <c r="J11" t="s">
        <v>6</v>
      </c>
      <c r="K11">
        <v>4</v>
      </c>
      <c r="O11">
        <v>0</v>
      </c>
      <c r="P11">
        <v>0</v>
      </c>
      <c r="Q11" t="s">
        <v>10</v>
      </c>
      <c r="R11" s="5">
        <v>0</v>
      </c>
      <c r="S11" s="9"/>
      <c r="T11" s="9"/>
      <c r="U11" s="9"/>
      <c r="V11" s="9"/>
      <c r="W11">
        <v>18000</v>
      </c>
      <c r="X11">
        <f>5*180</f>
        <v>900</v>
      </c>
      <c r="Y11">
        <v>0</v>
      </c>
      <c r="BI11" s="7" t="s">
        <v>145</v>
      </c>
      <c r="BM11" t="s">
        <v>100</v>
      </c>
      <c r="BN11" t="s">
        <v>33</v>
      </c>
      <c r="BO11">
        <v>3000</v>
      </c>
      <c r="BP11" t="s">
        <v>116</v>
      </c>
    </row>
    <row r="12" spans="1:96" x14ac:dyDescent="0.25">
      <c r="B12" s="9" t="s">
        <v>37</v>
      </c>
      <c r="S12" s="9"/>
      <c r="T12" s="9"/>
      <c r="U12" s="9"/>
      <c r="V12" s="9"/>
      <c r="BM12" t="s">
        <v>98</v>
      </c>
      <c r="BN12" t="s">
        <v>114</v>
      </c>
      <c r="BO12">
        <v>3500</v>
      </c>
      <c r="BP12" t="s">
        <v>117</v>
      </c>
    </row>
    <row r="13" spans="1:96" x14ac:dyDescent="0.25">
      <c r="B13" s="9" t="s">
        <v>37</v>
      </c>
      <c r="S13" s="9"/>
      <c r="T13" s="9"/>
      <c r="U13" s="9"/>
      <c r="V13" s="9"/>
      <c r="BM13" t="s">
        <v>99</v>
      </c>
      <c r="BN13" t="s">
        <v>114</v>
      </c>
      <c r="BO13">
        <v>3500</v>
      </c>
      <c r="BP13" t="s">
        <v>117</v>
      </c>
    </row>
    <row r="14" spans="1:96" x14ac:dyDescent="0.25">
      <c r="B14" s="9" t="s">
        <v>37</v>
      </c>
      <c r="S14" s="9"/>
      <c r="T14" s="9"/>
      <c r="U14" s="9"/>
      <c r="V14" s="9"/>
      <c r="BM14" t="s">
        <v>100</v>
      </c>
      <c r="BN14" t="s">
        <v>114</v>
      </c>
      <c r="BO14">
        <v>3500</v>
      </c>
      <c r="BP14" t="s">
        <v>117</v>
      </c>
    </row>
    <row r="15" spans="1:96" x14ac:dyDescent="0.25">
      <c r="B15" s="9" t="s">
        <v>37</v>
      </c>
      <c r="S15" s="9"/>
      <c r="T15" s="9"/>
      <c r="U15" s="9"/>
      <c r="V15" s="9"/>
      <c r="BM15" t="s">
        <v>101</v>
      </c>
      <c r="BN15" s="7" t="s">
        <v>67</v>
      </c>
      <c r="BO15">
        <v>15000</v>
      </c>
      <c r="BP15" t="s">
        <v>146</v>
      </c>
    </row>
    <row r="16" spans="1:96" x14ac:dyDescent="0.25">
      <c r="B16" s="9" t="s">
        <v>37</v>
      </c>
      <c r="S16" s="9"/>
      <c r="T16" s="9"/>
      <c r="U16" s="9"/>
      <c r="V16" s="9"/>
      <c r="BM16" t="s">
        <v>101</v>
      </c>
      <c r="BN16" s="7" t="s">
        <v>129</v>
      </c>
      <c r="BO16">
        <v>2000</v>
      </c>
      <c r="BP16" t="s">
        <v>132</v>
      </c>
    </row>
    <row r="17" spans="2:68" x14ac:dyDescent="0.25">
      <c r="B17" s="9" t="s">
        <v>37</v>
      </c>
      <c r="S17" s="9"/>
      <c r="T17" s="9"/>
      <c r="U17" s="9"/>
      <c r="V17" s="9"/>
      <c r="BM17" t="s">
        <v>101</v>
      </c>
      <c r="BN17" s="7" t="s">
        <v>131</v>
      </c>
      <c r="BO17">
        <v>2000</v>
      </c>
      <c r="BP17" t="s">
        <v>147</v>
      </c>
    </row>
    <row r="18" spans="2:68" x14ac:dyDescent="0.25">
      <c r="F18" s="2"/>
      <c r="G18" s="8"/>
      <c r="R18" s="3"/>
      <c r="S18" s="54"/>
      <c r="T18" s="54"/>
      <c r="U18" s="54"/>
      <c r="V18" s="54"/>
      <c r="W18" s="54"/>
      <c r="X18" s="54"/>
      <c r="Y18" s="54"/>
      <c r="BM18" t="s">
        <v>102</v>
      </c>
      <c r="BN18" s="7" t="s">
        <v>135</v>
      </c>
      <c r="BO18">
        <v>15000</v>
      </c>
      <c r="BP18" t="s">
        <v>137</v>
      </c>
    </row>
    <row r="19" spans="2:68" x14ac:dyDescent="0.25">
      <c r="F19" s="2"/>
      <c r="G19" s="8"/>
      <c r="R19" s="3"/>
      <c r="S19" s="54"/>
      <c r="T19" s="54"/>
      <c r="U19" s="54"/>
      <c r="V19" s="54"/>
      <c r="W19" s="54"/>
      <c r="X19" s="54"/>
      <c r="Y19" s="54"/>
      <c r="BM19" t="s">
        <v>102</v>
      </c>
      <c r="BN19" s="7" t="s">
        <v>136</v>
      </c>
      <c r="BO19">
        <v>4000</v>
      </c>
      <c r="BP19" t="s">
        <v>138</v>
      </c>
    </row>
    <row r="20" spans="2:68" x14ac:dyDescent="0.25">
      <c r="BN20" s="7"/>
    </row>
    <row r="26" spans="2:68" x14ac:dyDescent="0.25">
      <c r="B26" t="s">
        <v>3</v>
      </c>
      <c r="C26" t="s">
        <v>81</v>
      </c>
    </row>
    <row r="27" spans="2:68" x14ac:dyDescent="0.25">
      <c r="B27" s="9" t="s">
        <v>37</v>
      </c>
      <c r="C27" t="s">
        <v>82</v>
      </c>
    </row>
    <row r="28" spans="2:68" x14ac:dyDescent="0.25">
      <c r="B28" t="s">
        <v>85</v>
      </c>
      <c r="C28" t="s">
        <v>81</v>
      </c>
    </row>
    <row r="29" spans="2:68" x14ac:dyDescent="0.25">
      <c r="B29" t="s">
        <v>14</v>
      </c>
      <c r="C29" t="s">
        <v>81</v>
      </c>
    </row>
    <row r="30" spans="2:68" x14ac:dyDescent="0.25">
      <c r="B30" t="s">
        <v>91</v>
      </c>
      <c r="C30" t="s">
        <v>92</v>
      </c>
    </row>
  </sheetData>
  <hyperlinks>
    <hyperlink ref="G3" r:id="rId1" xr:uid="{00000000-0004-0000-0200-000000000000}"/>
    <hyperlink ref="G6" r:id="rId2" xr:uid="{00000000-0004-0000-0200-000001000000}"/>
    <hyperlink ref="G8" r:id="rId3" xr:uid="{00000000-0004-0000-0200-000002000000}"/>
    <hyperlink ref="G9:G11" r:id="rId4" display="obchod@wicklow.cz" xr:uid="{00000000-0004-0000-0200-000003000000}"/>
    <hyperlink ref="G4" r:id="rId5" xr:uid="{00000000-0004-0000-0200-000004000000}"/>
    <hyperlink ref="G5" r:id="rId6" xr:uid="{00000000-0004-0000-0200-000005000000}"/>
    <hyperlink ref="G7" r:id="rId7" xr:uid="{00000000-0004-0000-0200-000006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vt:lpstr>
      <vt:lpstr>Kalkulační list akce</vt:lpstr>
      <vt:lpstr>data</vt:lpstr>
      <vt:lpstr>'Kalkulační list akce'!Oblast_tisku</vt:lpstr>
      <vt:lpstr>Návod!Oblast_tisku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Slávka Kerbrová</cp:lastModifiedBy>
  <cp:lastPrinted>2016-03-04T18:37:07Z</cp:lastPrinted>
  <dcterms:created xsi:type="dcterms:W3CDTF">2015-12-01T10:08:37Z</dcterms:created>
  <dcterms:modified xsi:type="dcterms:W3CDTF">2017-08-30T13:37:51Z</dcterms:modified>
</cp:coreProperties>
</file>