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330"/>
  <workbookPr codeName="ThisWorkbook"/>
  <mc:AlternateContent xmlns:mc="http://schemas.openxmlformats.org/markup-compatibility/2006">
    <mc:Choice Requires="x15">
      <x15ac:absPath xmlns:x15ac="http://schemas.microsoft.com/office/spreadsheetml/2010/11/ac" url="F:\Spolecne\_Zakaznicke_oddeleni\Web\02_Dokumenty\2018\obce\Motivacni_program\"/>
    </mc:Choice>
  </mc:AlternateContent>
  <xr:revisionPtr revIDLastSave="0" documentId="13_ncr:1_{CD5A6015-A174-41E4-8597-9B1C630CBDAD}" xr6:coauthVersionLast="33" xr6:coauthVersionMax="33" xr10:uidLastSave="{00000000-0000-0000-0000-000000000000}"/>
  <workbookProtection workbookAlgorithmName="SHA-512" workbookHashValue="04Ez9Tf/tLKAq1fykrrLywYsyrqoHFGWdvJ4aicBeBrjHAMmjFYWT48xl1gr+r+g3nsSJe8TXtXWscTpYZEgTg==" workbookSaltValue="wUrgVw9OcWhBAkkBfwaRlw==" workbookSpinCount="100000" lockStructure="1"/>
  <bookViews>
    <workbookView xWindow="0" yWindow="0" windowWidth="16560" windowHeight="6360" activeTab="1" xr2:uid="{00000000-000D-0000-FFFF-FFFF00000000}"/>
  </bookViews>
  <sheets>
    <sheet name="Návod" sheetId="12" r:id="rId1"/>
    <sheet name="Kalkulační list akce" sheetId="10" r:id="rId2"/>
    <sheet name="data" sheetId="11" state="hidden" r:id="rId3"/>
  </sheets>
  <definedNames>
    <definedName name="_xlnm.Print_Area" localSheetId="1">'Kalkulační list akce'!$A$1:$F$78</definedName>
    <definedName name="_xlnm.Print_Area" localSheetId="0">Návod!$A$1:$P$35</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7" i="10" l="1"/>
  <c r="F28" i="10"/>
  <c r="P5" i="11" l="1"/>
  <c r="P4" i="11"/>
  <c r="P3" i="11"/>
  <c r="X12" i="11" l="1"/>
  <c r="X11" i="11"/>
  <c r="X10" i="11"/>
  <c r="D3" i="10" l="1"/>
  <c r="D63" i="10" l="1"/>
  <c r="E49" i="10"/>
  <c r="E45" i="10"/>
  <c r="D45" i="10"/>
  <c r="I18" i="10" l="1"/>
  <c r="I17" i="10"/>
  <c r="C22" i="10" l="1"/>
  <c r="C21" i="10"/>
  <c r="C20" i="10"/>
  <c r="E58" i="10" s="1"/>
  <c r="C19" i="10"/>
  <c r="C18" i="10"/>
  <c r="B28" i="10" s="1"/>
  <c r="D22" i="10" l="1"/>
  <c r="I14" i="10"/>
  <c r="D21" i="10"/>
  <c r="I21" i="10"/>
  <c r="I16" i="10"/>
  <c r="E28" i="10"/>
  <c r="B29" i="10"/>
  <c r="D28" i="10"/>
  <c r="B30" i="10"/>
  <c r="C28" i="10"/>
  <c r="B31" i="10"/>
  <c r="D54" i="10"/>
  <c r="I20" i="10" l="1"/>
  <c r="D29" i="10"/>
  <c r="C30" i="10"/>
  <c r="C29" i="10"/>
  <c r="C31" i="10"/>
  <c r="D30" i="10"/>
  <c r="I19" i="10" s="1"/>
  <c r="I23" i="10"/>
  <c r="I24" i="10"/>
  <c r="D31" i="10"/>
  <c r="I22" i="10" s="1"/>
  <c r="I15" i="10" l="1"/>
  <c r="I26" i="10"/>
  <c r="I25" i="10"/>
  <c r="C15" i="10" l="1"/>
  <c r="C17" i="10" s="1"/>
</calcChain>
</file>

<file path=xl/sharedStrings.xml><?xml version="1.0" encoding="utf-8"?>
<sst xmlns="http://schemas.openxmlformats.org/spreadsheetml/2006/main" count="249" uniqueCount="151">
  <si>
    <t>typ akce</t>
  </si>
  <si>
    <t>Obsluha</t>
  </si>
  <si>
    <t>Agentura</t>
  </si>
  <si>
    <t>Omne Bonum</t>
  </si>
  <si>
    <t>Sídlo</t>
  </si>
  <si>
    <t>Náklady na obsluhu</t>
  </si>
  <si>
    <t>Kč/hod</t>
  </si>
  <si>
    <t>Minimální trvání akce</t>
  </si>
  <si>
    <t>ano</t>
  </si>
  <si>
    <t>ne</t>
  </si>
  <si>
    <t>Kč - fix</t>
  </si>
  <si>
    <t>Marže agentury</t>
  </si>
  <si>
    <t>náklady na dopravu</t>
  </si>
  <si>
    <t>Kč/km</t>
  </si>
  <si>
    <t>UP Events s.r.o.</t>
  </si>
  <si>
    <t>Základní organizace</t>
  </si>
  <si>
    <t>Příprava</t>
  </si>
  <si>
    <t>Navýšení hod</t>
  </si>
  <si>
    <t>týmové lyže</t>
  </si>
  <si>
    <t>slalom autíček na dálkové ovládání</t>
  </si>
  <si>
    <t>minibike 1 stroj</t>
  </si>
  <si>
    <t>miničtyřkolka 1 stroj</t>
  </si>
  <si>
    <t>foukačky</t>
  </si>
  <si>
    <t>výtvarná dílna</t>
  </si>
  <si>
    <t>Navýšení Bungeerunning hod</t>
  </si>
  <si>
    <t>Navýšení Týmové lyže hod</t>
  </si>
  <si>
    <t>navýšení Slalom hod</t>
  </si>
  <si>
    <t>Navýšení Minibike hod</t>
  </si>
  <si>
    <t>Navýšení Miničtyřkolka hod</t>
  </si>
  <si>
    <t>Navýšení Foukačky hod</t>
  </si>
  <si>
    <t>Navýšení Výtvarná dílna hod</t>
  </si>
  <si>
    <t>Závod pro děti a dospělé</t>
  </si>
  <si>
    <t>Navýšení Závod hod</t>
  </si>
  <si>
    <t>Malování na obličej</t>
  </si>
  <si>
    <t>Zvýhodněný balíček</t>
  </si>
  <si>
    <t>Navýšení Zvýhodněný balíček hod</t>
  </si>
  <si>
    <t>náklady na produkci, další náklady, pódium, zvuk apod.</t>
  </si>
  <si>
    <t>Wicklow s.r.o.</t>
  </si>
  <si>
    <t>Město/Obec</t>
  </si>
  <si>
    <t>Termín konání akce</t>
  </si>
  <si>
    <t>Orientační čas od</t>
  </si>
  <si>
    <t>Orientační čas do</t>
  </si>
  <si>
    <t>Cena celkem bez DPH</t>
  </si>
  <si>
    <t>Kontaktní osoba</t>
  </si>
  <si>
    <t>funkce</t>
  </si>
  <si>
    <t>telefon</t>
  </si>
  <si>
    <t>e-mail</t>
  </si>
  <si>
    <t>Pořádající agentura</t>
  </si>
  <si>
    <t>Název akce</t>
  </si>
  <si>
    <t>Finanční účast ELEKTROWIN a.s. dle nároku na odměnu z MP</t>
  </si>
  <si>
    <t>Finanční účast města/obce</t>
  </si>
  <si>
    <t>Dobra trvání akce</t>
  </si>
  <si>
    <t>počet km od</t>
  </si>
  <si>
    <t>počet km do</t>
  </si>
  <si>
    <t>Vzdálenost obec-sídlo agentury-obec v km (cesta tam a zpět)</t>
  </si>
  <si>
    <t>slaňování rozhledny</t>
  </si>
  <si>
    <t>vysoká lana</t>
  </si>
  <si>
    <t>nízká lana</t>
  </si>
  <si>
    <t>Motenův běh aneb co do lesa nepatří</t>
  </si>
  <si>
    <t>orientační běh</t>
  </si>
  <si>
    <t>lukostřelba</t>
  </si>
  <si>
    <t>Navýšení slaňování rozhledny</t>
  </si>
  <si>
    <t>Navýšení vysoká lana</t>
  </si>
  <si>
    <t>Navýšení nízká lana</t>
  </si>
  <si>
    <t>Navýšení Motenův běh aneb co do lesa nepatří</t>
  </si>
  <si>
    <t>Navýšení orientační běh</t>
  </si>
  <si>
    <t>Navýšení lukostřelba</t>
  </si>
  <si>
    <t>Slaňování rozhledny</t>
  </si>
  <si>
    <t>obchod@wicklow.cz</t>
  </si>
  <si>
    <t>obsluha</t>
  </si>
  <si>
    <t>drobné dárky</t>
  </si>
  <si>
    <t>náklady na drobné dárky</t>
  </si>
  <si>
    <t>produkce, další náklady, podium</t>
  </si>
  <si>
    <t>marže agentury</t>
  </si>
  <si>
    <t>Adresa</t>
  </si>
  <si>
    <t>Anotace vybrané akce:</t>
  </si>
  <si>
    <t>Anotace</t>
  </si>
  <si>
    <t>Vážení,</t>
  </si>
  <si>
    <t>podpis žadatele</t>
  </si>
  <si>
    <t>Za obec/město</t>
  </si>
  <si>
    <t>Za pořádající agenturu</t>
  </si>
  <si>
    <t>Praze</t>
  </si>
  <si>
    <t>Pardubicích</t>
  </si>
  <si>
    <t>podpis odpovědné osoby pořádající agentury</t>
  </si>
  <si>
    <t>Za ELEKROWIN a.s.</t>
  </si>
  <si>
    <t>ELEKTROWIN a.s.</t>
  </si>
  <si>
    <t>podpis odpovědné osoby za KS ELEKTROWIN a.s.</t>
  </si>
  <si>
    <t>Jan Marxt</t>
  </si>
  <si>
    <t>Přejít k vyplňování</t>
  </si>
  <si>
    <t>Jak tedy postupovat v případě výpočtů?
1. V souboru se zapisuje pouze do buněk vyplněných SVĚTLE ZELENOU barvou (viz legenda vpravo).
2. V buňkách s TMAVĚ ZELENOU výplní se provádí výběr z nabídky - tato nabídka (seznam) se Vám zobrazí po kliknutí na šipku v rohu odpovídající buňky. Můžete vyzkoušet vpravo kliknutím do tmavě zelené buňky.
3. Tento návod si můžete vytisknout a mít ho po ruce během vyplňování kalkulačního listu.
4. Pokud je Vám vše jasné, klikněte prosím na zelené tlačítko níže, abyste se dostali na kalkulační list.
1. Vyplňte kontaktní údaje Vašeho města/obce.
2. Proveďte výběr akce, kterou chcete kalkulovat, doplňte termín, předpokládaný začátek a konec, dobu trvání a vzdálenost Vašeho města/obce od pořádající agentury. Pro přesnou hodnotu jděte na Google maps a zadejte trasu: SÍDLO AGENTURY; VAŠE MĚSTO/OBEC; SÍDLO AGENTURY. V případě, že požadujete hodnotnější dárky pro účastníky, zadejte výši částky (tím se dá dočerpat celá nárokovaná výše příspěvku z MP).
3. Po výběru typu akce vidíte vpravo krátký popisek průběhu akce. Pro více informací kontaktujte pořádající agenturu. 
4. Dle zvolené akce budete upřesňovat, které atrakce a soutěže na Vaší akci požadujete. Výběr provedete zvolením ANO/NE ze seznamu v TMAVĚ ZELENÝCH BUŇKÁCH. Je také třeba doplnit, jakou dobu požadujete mít atrakce k dispozici (min. 4 hod), u některých i počet kusů. Toto doplňujete do sousedních SVĚTLE ZELENÝCH BUNĚK v číselném formátu.
5. Nyní již vidíte konečnou předběžnou cenu akce. Zadáním výše nárokovaného příspěvku, na který máte nárok dle podmínek Motivačního programu, se Vám zobrazí, jakou částí nákladů na uspořádání akce bude zatížena Vaše obec poté, co získáte příspěvěk od ELEKTROWIN a.s.</t>
  </si>
  <si>
    <t>těší nás Váš zájem o uspořádání informativní kampaně se zaměření na podporu sběru elektrospotřebičů ve Vašem městě nebo obci.
Pro zjednodušení při výpočtech nákladů na kampaň jsme vytvořili soubor, kde po zadání několika vstupních údajů je automaticky zkalkulována cena akce.
Tuto cenu si prosím odsouhlaste s pořádající agenturou, na kterou se obracejte i s případnými požadavky úpravy akce - řešení na míru.</t>
  </si>
  <si>
    <t>MOTÝL MEDIA s.r.o.</t>
  </si>
  <si>
    <t>Valašském Meziříčí</t>
  </si>
  <si>
    <t>Grafická příprava plakátu</t>
  </si>
  <si>
    <t>Hejbni si s elektrem - minimální</t>
  </si>
  <si>
    <t>Hejbni si s elektrem - základní</t>
  </si>
  <si>
    <t>Hejbni si s elektrem - optimalizovaná</t>
  </si>
  <si>
    <t>Hejbni si s elektrem - maximální</t>
  </si>
  <si>
    <t>Elektrohry mini</t>
  </si>
  <si>
    <t>Elektrohry standard</t>
  </si>
  <si>
    <t>Elektrohry maxi</t>
  </si>
  <si>
    <t>Recyklujte s rozhledem</t>
  </si>
  <si>
    <t>Trefa ELEKTROWINu</t>
  </si>
  <si>
    <t>základní organizace, příprava akce (včetně navýšení &gt;4 hod Arcadia; nebo &gt;5 hod Wicklow)</t>
  </si>
  <si>
    <t>Arcadia Praha s.r.o.</t>
  </si>
  <si>
    <t>ing. Luděk Říha</t>
  </si>
  <si>
    <t>ludek.riha@arcadia.cz</t>
  </si>
  <si>
    <t xml:space="preserve">Pardubice; 17. listopadu 181, 530 02 Pardubice
</t>
  </si>
  <si>
    <t>Praha; Na Mlejnku 1012/6, 147 00 Praha 4 - Braník</t>
  </si>
  <si>
    <t>Akce malého rozsahu - Infostánek ELEKTROWIN, 1 stanoviště se zábavnou soutěží pro děti. Součástí soutěže je zastřešený stánek 3x3 m, potřebný mobiliář. Součástí balíčku je 200 kusů reklamních předmětů ELEKTROWIN a koš na sběrný elektroodpad. 
Základní doba trvání akce 4 hodiny, maximální délka akce 6 hodin. Personální zajištění 2 osoby.</t>
  </si>
  <si>
    <t>Akce většího rozsahu - Infostánek ELEKTROWIN, pódium, ozvučení, moderátor a 6 stanovišť se zábavnými soutěžemi pro děti. Součástí soutěží jsou zastřešené stánky 3x3 m, potřebný mobiliář a herní karty pro soutěžící. Součástí balíčku je 400 kusů reklamních předmětů ELEKTROWIN a koš na sběrný elektroodpad. 
Základní doba trvání akce 4 hodiny, maximální délka akce 6 hodin. Personální zajištění 8 osob.</t>
  </si>
  <si>
    <t>Akce středního rozsahu - Infostánek ELEKTROWIN, 3 stanoviště se zábavnými soutěžemi pro děti. Součástí soutěží jsou zastřešené stánky 3x3 m, potřebný mobiliář a herní karty pro soutěžící. Součástí balíčku je 300 kusů reklamních předmětů ELEKTROWIN a koš na sběrný elektroodpad. 
Základní doba trvání akce 4 hodiny, maximální délka akce 6 hodin. Personální zajištění 4 osoby.</t>
  </si>
  <si>
    <t>Lovec světla</t>
  </si>
  <si>
    <t>Héliové balónky</t>
  </si>
  <si>
    <t>Hra na postřeh - úkolem soutěžícího je rychlé mačkání náhodně se rozsvěcujících tlačítek, to vše omezené časovým limitem.</t>
  </si>
  <si>
    <t>Facepainting - oblíbené zpestření každé akce.</t>
  </si>
  <si>
    <t>Héliové balónky s logem ELEKTROWIN k volnému rozdávání dětem (200 ks).</t>
  </si>
  <si>
    <t>lovec světla</t>
  </si>
  <si>
    <t>malování na obličej</t>
  </si>
  <si>
    <t>héliové balónky</t>
  </si>
  <si>
    <t>Praha; Ohradní 65, 140 00 Praha 4</t>
  </si>
  <si>
    <t>Petr Chaloupka</t>
  </si>
  <si>
    <t>chaloupka@upevents.cz</t>
  </si>
  <si>
    <t>koloběžka 1 vozítko</t>
  </si>
  <si>
    <t>Slaňování věží</t>
  </si>
  <si>
    <t>slaňování věží</t>
  </si>
  <si>
    <t>Dalekohledy</t>
  </si>
  <si>
    <t>dalekohledy</t>
  </si>
  <si>
    <t>Zapůjčení dalekohledů</t>
  </si>
  <si>
    <t>koloběžky</t>
  </si>
  <si>
    <t>Zapůjčení elektrických koloběžek</t>
  </si>
  <si>
    <t>V případě volby atrakce slaňování věží - pro větší požitek účastníků.</t>
  </si>
  <si>
    <t>Curlingové dráhy</t>
  </si>
  <si>
    <t>Foukačky a Kubb</t>
  </si>
  <si>
    <t>Dvě curlingové dráhy</t>
  </si>
  <si>
    <t>Foukačky a vikingská hra Kubb</t>
  </si>
  <si>
    <t>Soutěžní atrakce o nejpřesnější hod curlingovým kamenem.</t>
  </si>
  <si>
    <t>Střelba na terče ve tvaru vysloužilých elektrospotřebičů.</t>
  </si>
  <si>
    <t>Curling</t>
  </si>
  <si>
    <t>Foukačky</t>
  </si>
  <si>
    <t>Téma : městské věže a neobvyklé pohledy dalekohledy do krajiny s důrazem na ekologické  přestupky, atraktivní slaňování věží tam, kde nám bude umožněno.
Informovanost: na místě bude návštěvníkům akce ELEKTROWINu k dispozici promo stánek s informacemi o recyklaci. Stánek bude obsluhován informátorem, ozvučen a vybaven drobnými dárky za sběr e-materiálu, propagačními materiály a podobně. Sběr vysloužilého elektromateriálu bude zajištěn ve spolupráci s místním SDH.
Soutěže a atrakce: rozhledy z dostupných městských věží pomocí dalekohledů, vytipování ekologicky problematických míst, kde to půjde umístění velkého banneru a atraktivní slaňování z věže. Slalom na elektrokoloběžkách na trati mezi maketami vysloužilých elektrospotřebičů.
Předpokládáná doba trvání akce: 7 hodin (včetně přípravných a závěrečných akcí); hlavní program 5 hodin</t>
  </si>
  <si>
    <t>Prezentace společnosti ELEKTROWIN a.s. a zpětného odběru elektrozařízení v rámci zvýšení informovanosti zahrnuje provoz zábavných atrakcí na akci objednatele po dobu až 5 hodin (v případě zájmu lze přiobjednat navýšení až do celkové doby 8 hodin). Základním prvkem všech nabízených variant je provoz nafukovacího skákacího hradu ve tvaru varné konvice (s kapacitou tři až pět dětí v závislosti na jejich věku) a taktéž pohybové hry Elektrix, která rozvíjí zejména flexibilitu a koordinaci. 
Výběrem této varianty dále vzniká nárok na volbu jedné z celkem pěti individuálních atrakcí, které jsou blíže specifikovány na níže uvedené webové adrese. Účast na akcích je možná i za nepříznivého počasí. Jedná se o variantu, kdy dojde k takové změně počasí, která neumožňuje realizaci akce ve standardním režimu. Konkrétní řešení bude s objednateli konzultováno s ohledem na jejich individuální požadavky a možnosti místa konání. V případě jakýchkoliv dotazů se prosím obracejte na email obchod@wicklow.cz.</t>
  </si>
  <si>
    <t>Prezentace společnosti ELEKTROWIN a.s. a zpětného odběru elektrozařízení v rámci zvýšení informovanosti zahrnuje provoz zábavných atrakcí na akci objednatele po dobu až 5 hodin (v případě zájmu lze přiobjednat navýšení až do celkové doby 8 hodin). Základním prvkem všech nabízených variant je provoz nafukovacího skákacího hradu ve tvaru varné konvice (s kapacitou tři až pět dětí v závislosti na jejich věku) a taktéž pohybové hry Elektrix, která rozvíjí zejména flexibilitu a koordinaci. 
Volba této varianty je dále spojena s možností výběru: a) tří z celkem pěti individuálních atrakcí nebo b) jedné ze dvou skupinových atrakcí a dvou z celkem pěti individuálních atrakcí, které jsou blíže specifikovány na níže uvedené webové adrese. Účast na akcích je možná i za nepříznivého počasí. Jedná se o variantu, kdy dojde k takové změně počasí, která neumožňuje realizaci akce ve standardním režimu. Konkrétní řešení bude s objednateli konzultováno s ohledem na jejich individuální požadavky a možnosti místa konání. V případě jakýchkoliv dotazů se prosím obracejte na email obchod@wicklow.cz.</t>
  </si>
  <si>
    <t xml:space="preserve">Prezentace společnosti ELEKTROWIN a.s. a zpětného odběru elektrozařízení v rámci zvýšení informovanosti zahrnuje provoz zábavných atrakcí na akci objednatele po dobu až 5 hodin (v případě zájmu lze přiobjednat navýšení až do celkové doby 8 hodin). Základním prvkem všech nabízených variant je provoz nafukovacího skákacího hradu ve tvaru varné konvice (s kapacitou tři až pět dětí v závislosti na jejich věku) a taktéž pohybové hry Elektrix, která rozvíjí zejména flexibilitu a koordinaci. 
Volba této varianty je dále spojena s možností výběru: a) jedné ze dvou skupinových atrakcí a čtyř z celkem pěti individuálních atrakcí nebo b) dvou skupinových atrakcí a tří z celkem pěti individuálních atrakcí, které jsou blíže specifikovány zde na níže uvedené webové adrese. Účast na akcích je možná i za nepříznivého počasí. Jedná se o variantu, kdy dojde k takové změně počasí, která neumožňuje realizaci akce ve standardním režimu. Konkrétní řešení bude s objednateli konzultováno s ohledem na jejich individuální požadavky a možnosti místa konání. V případě jakýchkoliv dotazů se prosím obracejte na email obchod@wicklow.cz. </t>
  </si>
  <si>
    <t>Prezentace společnosti ELEKTROWIN a.s. a zpětného odběru elektrozařízení v rámci zvýšení informovanosti zahrnuje provoz zábavných atrakcí na akci objednatele po dobu až 5 hodin (v případě zájmu lze přiobjednat navýšení až do celkové doby 8 hodin). Základním prvkem všech nabízených variant je provoz nafukovacího skákacího hradu ve tvaru varné konvice (s kapacitou tři až pět dětí v závislosti na jejich věku) a taktéž pohybové hry Elektrix, která rozvíjí zejména flexibilitu a koordinaci. 
Volba této varianty dále představuje dvě skupinové atrakce a pět atrakcí individuálních, tedy kompletní nabídku. Tyto atrakce jsou blíže specifikovány zde na níže uvedené webové adrese. Účast na akcích je možná i za nepříznivého počasí. Jedná se o variantu, kdy dojde k takové změně počasí, která neumožňuje realizaci akce ve standardním režimu. Konkrétní řešení bude s objednateli konzultováno s ohledem na jejich individuální požadavky a možnosti místa konání. V případě jakýchkoliv dotazů se prosím obracejte na email obchod@wicklow.cz.</t>
  </si>
  <si>
    <t>Oblíbená adrenalinová atrakce pro děti i dospělé. V ceně je materiál a personál potřebný ke slaňování věží.</t>
  </si>
  <si>
    <t>Zábavný slalom na trati mezi maketami vysloužilých elektrospotřebičů.</t>
  </si>
  <si>
    <t>Téma : Správná trefa v atraktivních a neobvyklých disciplínách.
Informovanost: na místě bude návštěvníkům akce ELEKTROWINu k dispozici promo stánek s informacemi o recyklaci. Stánek bude obsluhován informátorem, ozvučen a vybaven drobnými dárky za sběr e-materiálu, propagačními materiály a podobně. Sběr vysloužilého elektromateriálu bude zajištěn ve spolupráci s místním SDH.
Soutěže a atrakce: velké nízké podium pro unicurling, což je obdoba ledního curlingu. Soutěž o nejpřesnější trefy ze tří měřených pokusů hodu curlingovým kamenem na střed hracího koberce. Střelby z indiánských foukaček na terče ve tvaru vysloužilých elektrospotřebičů, instruktáž v atraktivní vikingské hře Kubb. 
Předpokládáná doba trvání akce: 7 hodin (včetně přípravných a závěrečných akcí); hlavní program 5 hodin</t>
  </si>
  <si>
    <t>Přelez, Přeskoč, Recykluj</t>
  </si>
  <si>
    <t>Akce Přelez, přeskoč, recykluj obsahuje následující aktivity:  - Infostánek ELEKTROWIN, nafukovací překážková dráha 2,7 x 11,5 m, samoobslužné hrátky s kvízovými otázkami, výstava o recyklaci – stan 3 x 3 m s informacemi o recyklaci, potřebný mobiliář a herní karty pro soutěžící. Součástí balíčku je 300 kusů reklamních předmětů ELEKTROWIN a koš na elektroodpad. Základní doba trvání akce 4 hodiny, maximální délka akce 6 hodin. Personální zajištění 7 osob.
Celková zkalkulovaná cena může být navýšena o náklady na nocleh - upřesní agentura podle náročnosti dojezdu a přípravy akce (+ 3500 Kč), a o náklady na ozvučení, moderátora, poplatky OSA - dle domluvy s agenturou (+ 2000 Kč)</t>
  </si>
  <si>
    <t>Andrea Červenková</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</si>
</sst>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5" formatCode="#,##0\ &quot;Kč&quot;;\-#,##0\ &quot;Kč&quot;"/>
    <numFmt numFmtId="164" formatCode="[&lt;=9999999]###\ ##\ ##;##\ ##\ ##\ ##"/>
    <numFmt numFmtId="165" formatCode="h:mm;@"/>
    <numFmt numFmtId="166" formatCode="#,##0\ &quot;Kč&quot;"/>
    <numFmt numFmtId="167" formatCode="#,##0&quot; km&quot;"/>
    <numFmt numFmtId="168" formatCode="dd/mm/yyyy"/>
    <numFmt numFmtId="169" formatCode="0.0&quot; hodin&quot;"/>
  </numFmts>
  <fonts count="9" x14ac:knownFonts="1">
    <font>
      <sz val="11"/>
      <color theme="1"/>
      <name val="Calibri"/>
      <family val="2"/>
      <charset val="238"/>
      <scheme val="minor"/>
    </font>
    <font>
      <b/>
      <sz val="11"/>
      <color theme="1"/>
      <name val="Calibri"/>
      <family val="2"/>
      <charset val="238"/>
      <scheme val="minor"/>
    </font>
    <font>
      <u/>
      <sz val="11"/>
      <color theme="10"/>
      <name val="Calibri"/>
      <family val="2"/>
      <charset val="238"/>
      <scheme val="minor"/>
    </font>
    <font>
      <sz val="11"/>
      <color theme="1"/>
      <name val="Calibri"/>
      <family val="2"/>
      <charset val="238"/>
      <scheme val="minor"/>
    </font>
    <font>
      <b/>
      <sz val="12"/>
      <color theme="1"/>
      <name val="Calibri"/>
      <family val="2"/>
      <charset val="238"/>
      <scheme val="minor"/>
    </font>
    <font>
      <sz val="12"/>
      <color theme="1"/>
      <name val="Calibri"/>
      <family val="2"/>
      <charset val="238"/>
      <scheme val="minor"/>
    </font>
    <font>
      <u/>
      <sz val="12"/>
      <color theme="10"/>
      <name val="Calibri"/>
      <family val="2"/>
      <charset val="238"/>
      <scheme val="minor"/>
    </font>
    <font>
      <b/>
      <sz val="16"/>
      <color theme="1"/>
      <name val="Calibri"/>
      <family val="2"/>
      <charset val="238"/>
      <scheme val="minor"/>
    </font>
    <font>
      <sz val="28"/>
      <name val="Calibri"/>
      <family val="2"/>
      <charset val="238"/>
      <scheme val="minor"/>
    </font>
  </fonts>
  <fills count="8">
    <fill>
      <patternFill patternType="none"/>
    </fill>
    <fill>
      <patternFill patternType="gray125"/>
    </fill>
    <fill>
      <patternFill patternType="solid">
        <fgColor rgb="FFFFCC66"/>
        <bgColor indexed="64"/>
      </patternFill>
    </fill>
    <fill>
      <patternFill patternType="solid">
        <fgColor rgb="FFCCFFCC"/>
        <bgColor indexed="64"/>
      </patternFill>
    </fill>
    <fill>
      <patternFill patternType="solid">
        <fgColor theme="5" tint="0.39997558519241921"/>
        <bgColor indexed="64"/>
      </patternFill>
    </fill>
    <fill>
      <patternFill patternType="solid">
        <fgColor theme="9" tint="0.39997558519241921"/>
        <bgColor indexed="64"/>
      </patternFill>
    </fill>
    <fill>
      <patternFill patternType="solid">
        <fgColor theme="0" tint="-4.9989318521683403E-2"/>
        <bgColor indexed="64"/>
      </patternFill>
    </fill>
    <fill>
      <patternFill patternType="solid">
        <fgColor rgb="FF33CC33"/>
        <bgColor indexed="64"/>
      </patternFill>
    </fill>
  </fills>
  <borders count="25">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hair">
        <color indexed="64"/>
      </right>
      <top style="medium">
        <color indexed="64"/>
      </top>
      <bottom style="hair">
        <color theme="0" tint="-0.24994659260841701"/>
      </bottom>
      <diagonal/>
    </border>
    <border>
      <left style="hair">
        <color indexed="64"/>
      </left>
      <right style="medium">
        <color indexed="64"/>
      </right>
      <top style="medium">
        <color indexed="64"/>
      </top>
      <bottom style="hair">
        <color theme="0" tint="-0.24994659260841701"/>
      </bottom>
      <diagonal/>
    </border>
    <border>
      <left style="medium">
        <color indexed="64"/>
      </left>
      <right style="hair">
        <color indexed="64"/>
      </right>
      <top style="hair">
        <color theme="0" tint="-0.24994659260841701"/>
      </top>
      <bottom style="hair">
        <color theme="0" tint="-0.24994659260841701"/>
      </bottom>
      <diagonal/>
    </border>
    <border>
      <left style="hair">
        <color indexed="64"/>
      </left>
      <right style="medium">
        <color indexed="64"/>
      </right>
      <top style="hair">
        <color theme="0" tint="-0.24994659260841701"/>
      </top>
      <bottom style="hair">
        <color theme="0" tint="-0.24994659260841701"/>
      </bottom>
      <diagonal/>
    </border>
    <border>
      <left style="medium">
        <color indexed="64"/>
      </left>
      <right style="hair">
        <color indexed="64"/>
      </right>
      <top style="hair">
        <color theme="0" tint="-0.24994659260841701"/>
      </top>
      <bottom style="thin">
        <color indexed="64"/>
      </bottom>
      <diagonal/>
    </border>
    <border>
      <left style="hair">
        <color indexed="64"/>
      </left>
      <right style="medium">
        <color indexed="64"/>
      </right>
      <top style="hair">
        <color theme="0" tint="-0.24994659260841701"/>
      </top>
      <bottom style="thin">
        <color indexed="64"/>
      </bottom>
      <diagonal/>
    </border>
    <border>
      <left style="medium">
        <color indexed="64"/>
      </left>
      <right style="hair">
        <color indexed="64"/>
      </right>
      <top style="thin">
        <color indexed="64"/>
      </top>
      <bottom style="hair">
        <color theme="0" tint="-0.24994659260841701"/>
      </bottom>
      <diagonal/>
    </border>
    <border>
      <left style="hair">
        <color indexed="64"/>
      </left>
      <right style="medium">
        <color indexed="64"/>
      </right>
      <top style="thin">
        <color indexed="64"/>
      </top>
      <bottom style="hair">
        <color theme="0" tint="-0.24994659260841701"/>
      </bottom>
      <diagonal/>
    </border>
    <border>
      <left style="medium">
        <color indexed="64"/>
      </left>
      <right style="hair">
        <color indexed="64"/>
      </right>
      <top style="thin">
        <color indexed="64"/>
      </top>
      <bottom/>
      <diagonal/>
    </border>
    <border>
      <left style="hair">
        <color indexed="64"/>
      </left>
      <right style="medium">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hair">
        <color indexed="64"/>
      </right>
      <top style="hair">
        <color theme="0" tint="-0.24994659260841701"/>
      </top>
      <bottom style="medium">
        <color indexed="64"/>
      </bottom>
      <diagonal/>
    </border>
    <border>
      <left style="hair">
        <color indexed="64"/>
      </left>
      <right style="medium">
        <color indexed="64"/>
      </right>
      <top style="hair">
        <color theme="0" tint="-0.24994659260841701"/>
      </top>
      <bottom style="medium">
        <color indexed="64"/>
      </bottom>
      <diagonal/>
    </border>
    <border>
      <left/>
      <right/>
      <top/>
      <bottom style="thin">
        <color indexed="64"/>
      </bottom>
      <diagonal/>
    </border>
    <border>
      <left/>
      <right/>
      <top style="medium">
        <color indexed="64"/>
      </top>
      <bottom/>
      <diagonal/>
    </border>
    <border>
      <left/>
      <right/>
      <top/>
      <bottom style="medium">
        <color indexed="64"/>
      </bottom>
      <diagonal/>
    </border>
  </borders>
  <cellStyleXfs count="3">
    <xf numFmtId="0" fontId="0" fillId="0" borderId="0"/>
    <xf numFmtId="0" fontId="2" fillId="0" borderId="0" applyNumberFormat="0" applyFill="0" applyBorder="0" applyAlignment="0" applyProtection="0"/>
    <xf numFmtId="9" fontId="3" fillId="0" borderId="0" applyFont="0" applyFill="0" applyBorder="0" applyAlignment="0" applyProtection="0"/>
  </cellStyleXfs>
  <cellXfs count="80">
    <xf numFmtId="0" fontId="0" fillId="0" borderId="0" xfId="0"/>
    <xf numFmtId="0" fontId="0" fillId="0" borderId="0" xfId="0" applyAlignment="1">
      <alignment wrapText="1"/>
    </xf>
    <xf numFmtId="3" fontId="0" fillId="0" borderId="0" xfId="0" applyNumberFormat="1"/>
    <xf numFmtId="9" fontId="0" fillId="0" borderId="0" xfId="0" applyNumberFormat="1"/>
    <xf numFmtId="0" fontId="0" fillId="2" borderId="0" xfId="0" applyFill="1"/>
    <xf numFmtId="9" fontId="0" fillId="0" borderId="0" xfId="2" applyFont="1"/>
    <xf numFmtId="0" fontId="0" fillId="4" borderId="0" xfId="0" applyFill="1"/>
    <xf numFmtId="0" fontId="0" fillId="0" borderId="0" xfId="0" applyAlignment="1"/>
    <xf numFmtId="0" fontId="2" fillId="0" borderId="0" xfId="1"/>
    <xf numFmtId="0" fontId="0" fillId="5" borderId="0" xfId="0" applyFill="1"/>
    <xf numFmtId="0" fontId="0" fillId="0" borderId="0" xfId="0" applyFill="1" applyBorder="1" applyAlignment="1">
      <alignment wrapText="1"/>
    </xf>
    <xf numFmtId="0" fontId="0" fillId="0" borderId="0" xfId="0" applyFill="1" applyBorder="1"/>
    <xf numFmtId="0" fontId="0" fillId="0" borderId="0" xfId="0" applyBorder="1"/>
    <xf numFmtId="0" fontId="0" fillId="0" borderId="0" xfId="0" applyFill="1" applyBorder="1" applyAlignment="1">
      <alignment horizontal="left" wrapText="1" indent="2"/>
    </xf>
    <xf numFmtId="0" fontId="0" fillId="0" borderId="0" xfId="0" applyFill="1" applyBorder="1" applyAlignment="1">
      <alignment vertical="center" wrapText="1"/>
    </xf>
    <xf numFmtId="0" fontId="0" fillId="0" borderId="0" xfId="0" applyFill="1" applyBorder="1" applyAlignment="1">
      <alignment horizontal="left" indent="2"/>
    </xf>
    <xf numFmtId="0" fontId="4" fillId="3" borderId="9" xfId="0" applyFont="1" applyFill="1" applyBorder="1"/>
    <xf numFmtId="0" fontId="4" fillId="3" borderId="11" xfId="0" applyFont="1" applyFill="1" applyBorder="1"/>
    <xf numFmtId="0" fontId="4" fillId="6" borderId="8" xfId="0" applyFont="1" applyFill="1" applyBorder="1"/>
    <xf numFmtId="0" fontId="4" fillId="6" borderId="10" xfId="0" applyFont="1" applyFill="1" applyBorder="1"/>
    <xf numFmtId="0" fontId="4" fillId="6" borderId="14" xfId="0" applyFont="1" applyFill="1" applyBorder="1"/>
    <xf numFmtId="0" fontId="5" fillId="6" borderId="10" xfId="0" applyFont="1" applyFill="1" applyBorder="1" applyAlignment="1">
      <alignment horizontal="left" indent="2"/>
    </xf>
    <xf numFmtId="0" fontId="5" fillId="3" borderId="11" xfId="0" applyFont="1" applyFill="1" applyBorder="1"/>
    <xf numFmtId="164" fontId="5" fillId="3" borderId="11" xfId="0" applyNumberFormat="1" applyFont="1" applyFill="1" applyBorder="1" applyAlignment="1">
      <alignment horizontal="left"/>
    </xf>
    <xf numFmtId="0" fontId="5" fillId="6" borderId="12" xfId="0" applyFont="1" applyFill="1" applyBorder="1" applyAlignment="1">
      <alignment horizontal="left" indent="2"/>
    </xf>
    <xf numFmtId="0" fontId="6" fillId="3" borderId="13" xfId="1" applyFont="1" applyFill="1" applyBorder="1"/>
    <xf numFmtId="0" fontId="5" fillId="6" borderId="10" xfId="0" applyFont="1" applyFill="1" applyBorder="1"/>
    <xf numFmtId="165" fontId="5" fillId="3" borderId="11" xfId="0" applyNumberFormat="1" applyFont="1" applyFill="1" applyBorder="1" applyAlignment="1">
      <alignment horizontal="left"/>
    </xf>
    <xf numFmtId="0" fontId="5" fillId="6" borderId="16" xfId="0" applyFont="1" applyFill="1" applyBorder="1"/>
    <xf numFmtId="0" fontId="5" fillId="6" borderId="20" xfId="0" applyFont="1" applyFill="1" applyBorder="1"/>
    <xf numFmtId="0" fontId="4" fillId="5" borderId="15" xfId="0" applyFont="1" applyFill="1" applyBorder="1"/>
    <xf numFmtId="0" fontId="7" fillId="6" borderId="18" xfId="0" applyFont="1" applyFill="1" applyBorder="1"/>
    <xf numFmtId="166" fontId="7" fillId="7" borderId="19" xfId="0" applyNumberFormat="1" applyFont="1" applyFill="1" applyBorder="1" applyAlignment="1">
      <alignment horizontal="left"/>
    </xf>
    <xf numFmtId="166" fontId="5" fillId="3" borderId="17" xfId="0" applyNumberFormat="1" applyFont="1" applyFill="1" applyBorder="1" applyAlignment="1">
      <alignment horizontal="left"/>
    </xf>
    <xf numFmtId="166" fontId="4" fillId="7" borderId="9" xfId="0" applyNumberFormat="1" applyFont="1" applyFill="1" applyBorder="1" applyAlignment="1">
      <alignment horizontal="left"/>
    </xf>
    <xf numFmtId="167" fontId="5" fillId="3" borderId="13" xfId="0" applyNumberFormat="1" applyFont="1" applyFill="1" applyBorder="1" applyAlignment="1">
      <alignment horizontal="left"/>
    </xf>
    <xf numFmtId="0" fontId="5" fillId="6" borderId="8" xfId="0" applyFont="1" applyFill="1" applyBorder="1"/>
    <xf numFmtId="0" fontId="5" fillId="6" borderId="9" xfId="0" applyFont="1" applyFill="1" applyBorder="1"/>
    <xf numFmtId="0" fontId="5" fillId="6" borderId="11" xfId="0" applyFont="1" applyFill="1" applyBorder="1"/>
    <xf numFmtId="164" fontId="5" fillId="6" borderId="11" xfId="0" applyNumberFormat="1" applyFont="1" applyFill="1" applyBorder="1" applyAlignment="1">
      <alignment horizontal="left"/>
    </xf>
    <xf numFmtId="0" fontId="5" fillId="6" borderId="21" xfId="0" applyFont="1" applyFill="1" applyBorder="1"/>
    <xf numFmtId="166" fontId="4" fillId="3" borderId="21" xfId="0" applyNumberFormat="1" applyFont="1" applyFill="1" applyBorder="1" applyAlignment="1">
      <alignment horizontal="left"/>
    </xf>
    <xf numFmtId="0" fontId="4" fillId="6" borderId="20" xfId="0" applyFont="1" applyFill="1" applyBorder="1"/>
    <xf numFmtId="168" fontId="5" fillId="3" borderId="11" xfId="0" applyNumberFormat="1" applyFont="1" applyFill="1" applyBorder="1" applyAlignment="1">
      <alignment horizontal="left"/>
    </xf>
    <xf numFmtId="0" fontId="4" fillId="5" borderId="1" xfId="0" applyFont="1" applyFill="1" applyBorder="1"/>
    <xf numFmtId="0" fontId="0" fillId="3" borderId="1" xfId="0" applyFill="1" applyBorder="1"/>
    <xf numFmtId="0" fontId="0" fillId="0" borderId="0" xfId="0" applyAlignment="1">
      <alignment vertical="top" wrapText="1"/>
    </xf>
    <xf numFmtId="0" fontId="0" fillId="0" borderId="0" xfId="0" applyAlignment="1">
      <alignment horizontal="right"/>
    </xf>
    <xf numFmtId="14" fontId="0" fillId="0" borderId="0" xfId="0" applyNumberFormat="1" applyAlignment="1">
      <alignment horizontal="left"/>
    </xf>
    <xf numFmtId="0" fontId="0" fillId="0" borderId="22" xfId="0" applyBorder="1"/>
    <xf numFmtId="0" fontId="1" fillId="0" borderId="0" xfId="0" applyFont="1"/>
    <xf numFmtId="0" fontId="1" fillId="0" borderId="0" xfId="0" applyFont="1" applyFill="1" applyBorder="1" applyAlignment="1">
      <alignment vertical="center" wrapText="1"/>
    </xf>
    <xf numFmtId="169" fontId="5" fillId="3" borderId="11" xfId="0" applyNumberFormat="1" applyFont="1" applyFill="1" applyBorder="1" applyAlignment="1">
      <alignment horizontal="left"/>
    </xf>
    <xf numFmtId="0" fontId="6" fillId="6" borderId="12" xfId="1" applyFont="1" applyFill="1" applyBorder="1" applyAlignment="1">
      <alignment horizontal="left" indent="2"/>
    </xf>
    <xf numFmtId="0" fontId="0" fillId="0" borderId="0" xfId="0" applyFill="1"/>
    <xf numFmtId="0" fontId="1" fillId="0" borderId="0" xfId="0" applyFont="1" applyFill="1" applyBorder="1" applyAlignment="1">
      <alignment horizontal="left" vertical="top" wrapText="1"/>
    </xf>
    <xf numFmtId="0" fontId="0" fillId="0" borderId="0" xfId="0" applyFill="1" applyBorder="1" applyAlignment="1">
      <alignment horizontal="left" vertical="center"/>
    </xf>
    <xf numFmtId="0" fontId="0" fillId="0" borderId="0" xfId="0" applyAlignment="1">
      <alignment vertical="center"/>
    </xf>
    <xf numFmtId="0" fontId="1" fillId="0" borderId="0" xfId="0" applyFont="1" applyFill="1" applyBorder="1" applyAlignment="1">
      <alignment horizontal="center" vertical="center" wrapText="1"/>
    </xf>
    <xf numFmtId="5" fontId="0" fillId="0" borderId="0" xfId="0" applyNumberFormat="1" applyFill="1" applyBorder="1" applyAlignment="1">
      <alignment horizontal="center" vertical="center" wrapText="1"/>
    </xf>
    <xf numFmtId="0" fontId="0" fillId="0" borderId="0" xfId="0" applyFill="1" applyBorder="1" applyAlignment="1">
      <alignment horizontal="center" vertical="center"/>
    </xf>
    <xf numFmtId="0" fontId="1" fillId="0" borderId="0" xfId="0" applyFont="1" applyFill="1" applyBorder="1" applyAlignment="1">
      <alignment horizontal="left" vertical="center" wrapText="1"/>
    </xf>
    <xf numFmtId="0" fontId="0" fillId="0" borderId="0" xfId="0" applyAlignment="1">
      <alignment horizontal="center" vertical="center"/>
    </xf>
    <xf numFmtId="0" fontId="0" fillId="0" borderId="0" xfId="0" applyAlignment="1">
      <alignment horizontal="left" vertical="top" wrapText="1"/>
    </xf>
    <xf numFmtId="0" fontId="0" fillId="0" borderId="0" xfId="0" applyAlignment="1">
      <alignment horizontal="left" vertical="top"/>
    </xf>
    <xf numFmtId="0" fontId="8" fillId="5" borderId="4" xfId="1" applyFont="1" applyFill="1" applyBorder="1" applyAlignment="1">
      <alignment horizontal="center" vertical="center" wrapText="1"/>
    </xf>
    <xf numFmtId="0" fontId="8" fillId="5" borderId="23" xfId="1" applyFont="1" applyFill="1" applyBorder="1" applyAlignment="1">
      <alignment horizontal="center" vertical="center" wrapText="1"/>
    </xf>
    <xf numFmtId="0" fontId="8" fillId="5" borderId="5" xfId="1" applyFont="1" applyFill="1" applyBorder="1" applyAlignment="1">
      <alignment horizontal="center" vertical="center" wrapText="1"/>
    </xf>
    <xf numFmtId="0" fontId="8" fillId="5" borderId="6" xfId="1" applyFont="1" applyFill="1" applyBorder="1" applyAlignment="1">
      <alignment horizontal="center" vertical="center" wrapText="1"/>
    </xf>
    <xf numFmtId="0" fontId="8" fillId="5" borderId="0" xfId="1" applyFont="1" applyFill="1" applyBorder="1" applyAlignment="1">
      <alignment horizontal="center" vertical="center" wrapText="1"/>
    </xf>
    <xf numFmtId="0" fontId="8" fillId="5" borderId="2" xfId="1" applyFont="1" applyFill="1" applyBorder="1" applyAlignment="1">
      <alignment horizontal="center" vertical="center" wrapText="1"/>
    </xf>
    <xf numFmtId="0" fontId="8" fillId="5" borderId="7" xfId="1" applyFont="1" applyFill="1" applyBorder="1" applyAlignment="1">
      <alignment horizontal="center" vertical="center" wrapText="1"/>
    </xf>
    <xf numFmtId="0" fontId="8" fillId="5" borderId="24" xfId="1" applyFont="1" applyFill="1" applyBorder="1" applyAlignment="1">
      <alignment horizontal="center" vertical="center" wrapText="1"/>
    </xf>
    <xf numFmtId="0" fontId="8" fillId="5" borderId="3" xfId="1" applyFont="1" applyFill="1" applyBorder="1" applyAlignment="1">
      <alignment horizontal="center" vertical="center" wrapText="1"/>
    </xf>
    <xf numFmtId="0" fontId="4" fillId="6" borderId="4" xfId="0" applyFont="1" applyFill="1" applyBorder="1" applyAlignment="1">
      <alignment horizontal="left" indent="3"/>
    </xf>
    <xf numFmtId="0" fontId="4" fillId="6" borderId="5" xfId="0" applyFont="1" applyFill="1" applyBorder="1" applyAlignment="1">
      <alignment horizontal="left" indent="3"/>
    </xf>
    <xf numFmtId="0" fontId="5" fillId="6" borderId="6" xfId="0" applyFont="1" applyFill="1" applyBorder="1" applyAlignment="1">
      <alignment horizontal="left" vertical="top" wrapText="1"/>
    </xf>
    <xf numFmtId="0" fontId="5" fillId="6" borderId="2" xfId="0" applyFont="1" applyFill="1" applyBorder="1" applyAlignment="1">
      <alignment horizontal="left" vertical="top" wrapText="1"/>
    </xf>
    <xf numFmtId="0" fontId="2" fillId="6" borderId="7" xfId="1" applyFill="1" applyBorder="1" applyAlignment="1">
      <alignment horizontal="left" vertical="top" wrapText="1"/>
    </xf>
    <xf numFmtId="0" fontId="2" fillId="6" borderId="3" xfId="1" applyFill="1" applyBorder="1" applyAlignment="1">
      <alignment horizontal="left" vertical="top" wrapText="1"/>
    </xf>
  </cellXfs>
  <cellStyles count="3">
    <cellStyle name="Hypertextový odkaz" xfId="1" builtinId="8"/>
    <cellStyle name="Normální" xfId="0" builtinId="0"/>
    <cellStyle name="Procenta" xfId="2" builtinId="5"/>
  </cellStyles>
  <dxfs count="14">
    <dxf>
      <fill>
        <patternFill>
          <bgColor theme="9" tint="0.39994506668294322"/>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b/>
        <i val="0"/>
      </font>
      <fill>
        <patternFill>
          <bgColor theme="0" tint="-0.14996795556505021"/>
        </patternFill>
      </fill>
      <border>
        <left style="thin">
          <color auto="1"/>
        </left>
        <right style="thin">
          <color auto="1"/>
        </right>
        <top style="thin">
          <color auto="1"/>
        </top>
        <bottom style="thin">
          <color auto="1"/>
        </bottom>
        <vertical/>
        <horizontal/>
      </border>
    </dxf>
    <dxf>
      <fill>
        <patternFill>
          <bgColor theme="9" tint="0.39994506668294322"/>
        </patternFill>
      </fill>
      <border>
        <left style="thin">
          <color auto="1"/>
        </left>
        <right style="thin">
          <color auto="1"/>
        </right>
        <top style="thin">
          <color auto="1"/>
        </top>
        <bottom style="thin">
          <color auto="1"/>
        </bottom>
        <vertical/>
        <horizontal/>
      </border>
    </dxf>
    <dxf>
      <fill>
        <patternFill patternType="mediumGray">
          <bgColor theme="0" tint="-0.14996795556505021"/>
        </patternFill>
      </fill>
      <border>
        <left style="thin">
          <color auto="1"/>
        </left>
        <right style="thin">
          <color auto="1"/>
        </right>
        <top style="thin">
          <color auto="1"/>
        </top>
        <bottom style="thin">
          <color auto="1"/>
        </bottom>
        <vertical/>
        <horizontal/>
      </border>
    </dxf>
    <dxf>
      <font>
        <b/>
        <i val="0"/>
      </font>
      <fill>
        <patternFill>
          <bgColor theme="0" tint="-0.14996795556505021"/>
        </patternFill>
      </fill>
      <border>
        <left style="thin">
          <color auto="1"/>
        </left>
        <right style="thin">
          <color auto="1"/>
        </right>
        <top style="thin">
          <color auto="1"/>
        </top>
        <bottom style="thin">
          <color auto="1"/>
        </bottom>
        <vertical/>
        <horizontal/>
      </border>
    </dxf>
    <dxf>
      <fill>
        <patternFill>
          <bgColor theme="9" tint="0.39994506668294322"/>
        </patternFill>
      </fill>
    </dxf>
    <dxf>
      <fill>
        <patternFill>
          <bgColor theme="9" tint="0.39994506668294322"/>
        </patternFill>
      </fill>
      <border>
        <left/>
        <right/>
        <top/>
        <bottom/>
        <vertical/>
        <horizontal/>
      </border>
    </dxf>
    <dxf>
      <font>
        <b/>
        <i val="0"/>
      </font>
      <fill>
        <patternFill>
          <bgColor theme="0" tint="-0.14996795556505021"/>
        </patternFill>
      </fill>
      <border>
        <left style="thin">
          <color auto="1"/>
        </left>
        <right style="dashed">
          <color auto="1"/>
        </right>
        <top style="thin">
          <color auto="1"/>
        </top>
        <bottom style="thin">
          <color auto="1"/>
        </bottom>
        <vertical/>
        <horizontal/>
      </border>
    </dxf>
    <dxf>
      <font>
        <b/>
        <i val="0"/>
      </font>
      <fill>
        <patternFill>
          <bgColor theme="0" tint="-0.14996795556505021"/>
        </patternFill>
      </fill>
      <border>
        <left style="thin">
          <color auto="1"/>
        </left>
        <right style="dashed">
          <color auto="1"/>
        </right>
        <top style="thin">
          <color auto="1"/>
        </top>
        <bottom style="thin">
          <color auto="1"/>
        </bottom>
        <vertical/>
        <horizontal/>
      </border>
    </dxf>
    <dxf>
      <fill>
        <patternFill>
          <bgColor theme="0" tint="-0.14996795556505021"/>
        </patternFill>
      </fill>
      <border>
        <left style="thin">
          <color auto="1"/>
        </left>
        <right style="thin">
          <color auto="1"/>
        </right>
        <top style="thin">
          <color auto="1"/>
        </top>
        <bottom style="dotted">
          <color auto="1"/>
        </bottom>
        <vertical/>
        <horizontal/>
      </border>
    </dxf>
    <dxf>
      <fill>
        <patternFill>
          <bgColor theme="0" tint="-0.14996795556505021"/>
        </patternFill>
      </fill>
      <border>
        <left style="thin">
          <color auto="1"/>
        </left>
        <right style="thin">
          <color auto="1"/>
        </right>
        <top style="thin">
          <color auto="1"/>
        </top>
        <bottom style="dashed">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CCFFCC"/>
      <color rgb="FF33CC33"/>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icklow.cz/marketing/probihajici-projekty.html" TargetMode="External"/><Relationship Id="rId1" Type="http://schemas.openxmlformats.org/officeDocument/2006/relationships/hyperlink" Target="https://www.google.cz/maps" TargetMode="Externa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8" Type="http://schemas.openxmlformats.org/officeDocument/2006/relationships/hyperlink" Target="mailto:ludek.riha@arcadia.cz" TargetMode="External"/><Relationship Id="rId3" Type="http://schemas.openxmlformats.org/officeDocument/2006/relationships/hyperlink" Target="mailto:obchod@wicklow.cz" TargetMode="External"/><Relationship Id="rId7" Type="http://schemas.openxmlformats.org/officeDocument/2006/relationships/hyperlink" Target="mailto:chaloupka@upevents.cz" TargetMode="External"/><Relationship Id="rId2" Type="http://schemas.openxmlformats.org/officeDocument/2006/relationships/hyperlink" Target="mailto:chaloupka@upevents.cz" TargetMode="External"/><Relationship Id="rId1" Type="http://schemas.openxmlformats.org/officeDocument/2006/relationships/hyperlink" Target="mailto:ludek.riha@arcadia.cz" TargetMode="External"/><Relationship Id="rId6" Type="http://schemas.openxmlformats.org/officeDocument/2006/relationships/hyperlink" Target="mailto:ludek.riha@arcadia.cz" TargetMode="External"/><Relationship Id="rId5" Type="http://schemas.openxmlformats.org/officeDocument/2006/relationships/hyperlink" Target="mailto:ludek.riha@arcadia.cz" TargetMode="External"/><Relationship Id="rId4" Type="http://schemas.openxmlformats.org/officeDocument/2006/relationships/hyperlink" Target="mailto:obchod@wicklow.cz"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3:P62"/>
  <sheetViews>
    <sheetView showGridLines="0" showRowColHeaders="0" zoomScale="115" zoomScaleNormal="115" zoomScalePageLayoutView="70" workbookViewId="0">
      <selection activeCell="F30" sqref="F30:J34"/>
    </sheetView>
  </sheetViews>
  <sheetFormatPr defaultRowHeight="15" x14ac:dyDescent="0.25"/>
  <cols>
    <col min="1" max="1" width="3.85546875" customWidth="1"/>
  </cols>
  <sheetData>
    <row r="3" spans="2:16" x14ac:dyDescent="0.25">
      <c r="B3" t="s">
        <v>77</v>
      </c>
    </row>
    <row r="4" spans="2:16" x14ac:dyDescent="0.25">
      <c r="B4" s="63" t="s">
        <v>90</v>
      </c>
      <c r="C4" s="64"/>
      <c r="D4" s="64"/>
      <c r="E4" s="64"/>
      <c r="F4" s="64"/>
      <c r="G4" s="64"/>
      <c r="H4" s="64"/>
      <c r="I4" s="64"/>
      <c r="J4" s="64"/>
      <c r="K4" s="64"/>
      <c r="L4" s="64"/>
      <c r="M4" s="64"/>
      <c r="N4" s="64"/>
      <c r="O4" s="64"/>
    </row>
    <row r="5" spans="2:16" x14ac:dyDescent="0.25">
      <c r="B5" s="64"/>
      <c r="C5" s="64"/>
      <c r="D5" s="64"/>
      <c r="E5" s="64"/>
      <c r="F5" s="64"/>
      <c r="G5" s="64"/>
      <c r="H5" s="64"/>
      <c r="I5" s="64"/>
      <c r="J5" s="64"/>
      <c r="K5" s="64"/>
      <c r="L5" s="64"/>
      <c r="M5" s="64"/>
      <c r="N5" s="64"/>
      <c r="O5" s="64"/>
    </row>
    <row r="6" spans="2:16" x14ac:dyDescent="0.25">
      <c r="B6" s="64"/>
      <c r="C6" s="64"/>
      <c r="D6" s="64"/>
      <c r="E6" s="64"/>
      <c r="F6" s="64"/>
      <c r="G6" s="64"/>
      <c r="H6" s="64"/>
      <c r="I6" s="64"/>
      <c r="J6" s="64"/>
      <c r="K6" s="64"/>
      <c r="L6" s="64"/>
      <c r="M6" s="64"/>
      <c r="N6" s="64"/>
      <c r="O6" s="64"/>
    </row>
    <row r="7" spans="2:16" x14ac:dyDescent="0.25">
      <c r="B7" s="64"/>
      <c r="C7" s="64"/>
      <c r="D7" s="64"/>
      <c r="E7" s="64"/>
      <c r="F7" s="64"/>
      <c r="G7" s="64"/>
      <c r="H7" s="64"/>
      <c r="I7" s="64"/>
      <c r="J7" s="64"/>
      <c r="K7" s="64"/>
      <c r="L7" s="64"/>
      <c r="M7" s="64"/>
      <c r="N7" s="64"/>
      <c r="O7" s="64"/>
    </row>
    <row r="9" spans="2:16" ht="15" customHeight="1" thickBot="1" x14ac:dyDescent="0.3">
      <c r="B9" s="63" t="s">
        <v>89</v>
      </c>
      <c r="C9" s="63"/>
      <c r="D9" s="63"/>
      <c r="E9" s="63"/>
      <c r="F9" s="63"/>
      <c r="G9" s="63"/>
      <c r="H9" s="63"/>
      <c r="I9" s="63"/>
      <c r="J9" s="63"/>
      <c r="K9" s="63"/>
      <c r="L9" s="63"/>
      <c r="M9" s="63"/>
      <c r="N9" s="63"/>
      <c r="O9" s="63"/>
    </row>
    <row r="10" spans="2:16" ht="15.75" thickBot="1" x14ac:dyDescent="0.3">
      <c r="B10" s="63"/>
      <c r="C10" s="63"/>
      <c r="D10" s="63"/>
      <c r="E10" s="63"/>
      <c r="F10" s="63"/>
      <c r="G10" s="63"/>
      <c r="H10" s="63"/>
      <c r="I10" s="63"/>
      <c r="J10" s="63"/>
      <c r="K10" s="63"/>
      <c r="L10" s="63"/>
      <c r="M10" s="63"/>
      <c r="N10" s="63"/>
      <c r="O10" s="63"/>
      <c r="P10" s="45"/>
    </row>
    <row r="11" spans="2:16" ht="16.5" thickBot="1" x14ac:dyDescent="0.3">
      <c r="B11" s="63"/>
      <c r="C11" s="63"/>
      <c r="D11" s="63"/>
      <c r="E11" s="63"/>
      <c r="F11" s="63"/>
      <c r="G11" s="63"/>
      <c r="H11" s="63"/>
      <c r="I11" s="63"/>
      <c r="J11" s="63"/>
      <c r="K11" s="63"/>
      <c r="L11" s="63"/>
      <c r="M11" s="63"/>
      <c r="N11" s="63"/>
      <c r="O11" s="63"/>
      <c r="P11" s="44"/>
    </row>
    <row r="12" spans="2:16" x14ac:dyDescent="0.25">
      <c r="B12" s="63"/>
      <c r="C12" s="63"/>
      <c r="D12" s="63"/>
      <c r="E12" s="63"/>
      <c r="F12" s="63"/>
      <c r="G12" s="63"/>
      <c r="H12" s="63"/>
      <c r="I12" s="63"/>
      <c r="J12" s="63"/>
      <c r="K12" s="63"/>
      <c r="L12" s="63"/>
      <c r="M12" s="63"/>
      <c r="N12" s="63"/>
      <c r="O12" s="63"/>
    </row>
    <row r="13" spans="2:16" x14ac:dyDescent="0.25">
      <c r="B13" s="63"/>
      <c r="C13" s="63"/>
      <c r="D13" s="63"/>
      <c r="E13" s="63"/>
      <c r="F13" s="63"/>
      <c r="G13" s="63"/>
      <c r="H13" s="63"/>
      <c r="I13" s="63"/>
      <c r="J13" s="63"/>
      <c r="K13" s="63"/>
      <c r="L13" s="63"/>
      <c r="M13" s="63"/>
      <c r="N13" s="63"/>
      <c r="O13" s="63"/>
    </row>
    <row r="14" spans="2:16" x14ac:dyDescent="0.25">
      <c r="B14" s="63"/>
      <c r="C14" s="63"/>
      <c r="D14" s="63"/>
      <c r="E14" s="63"/>
      <c r="F14" s="63"/>
      <c r="G14" s="63"/>
      <c r="H14" s="63"/>
      <c r="I14" s="63"/>
      <c r="J14" s="63"/>
      <c r="K14" s="63"/>
      <c r="L14" s="63"/>
      <c r="M14" s="63"/>
      <c r="N14" s="63"/>
      <c r="O14" s="63"/>
    </row>
    <row r="15" spans="2:16" x14ac:dyDescent="0.25">
      <c r="B15" s="63"/>
      <c r="C15" s="63"/>
      <c r="D15" s="63"/>
      <c r="E15" s="63"/>
      <c r="F15" s="63"/>
      <c r="G15" s="63"/>
      <c r="H15" s="63"/>
      <c r="I15" s="63"/>
      <c r="J15" s="63"/>
      <c r="K15" s="63"/>
      <c r="L15" s="63"/>
      <c r="M15" s="63"/>
      <c r="N15" s="63"/>
      <c r="O15" s="63"/>
    </row>
    <row r="16" spans="2:16" x14ac:dyDescent="0.25">
      <c r="B16" s="63"/>
      <c r="C16" s="63"/>
      <c r="D16" s="63"/>
      <c r="E16" s="63"/>
      <c r="F16" s="63"/>
      <c r="G16" s="63"/>
      <c r="H16" s="63"/>
      <c r="I16" s="63"/>
      <c r="J16" s="63"/>
      <c r="K16" s="63"/>
      <c r="L16" s="63"/>
      <c r="M16" s="63"/>
      <c r="N16" s="63"/>
      <c r="O16" s="63"/>
    </row>
    <row r="17" spans="2:15" x14ac:dyDescent="0.25">
      <c r="B17" s="63"/>
      <c r="C17" s="63"/>
      <c r="D17" s="63"/>
      <c r="E17" s="63"/>
      <c r="F17" s="63"/>
      <c r="G17" s="63"/>
      <c r="H17" s="63"/>
      <c r="I17" s="63"/>
      <c r="J17" s="63"/>
      <c r="K17" s="63"/>
      <c r="L17" s="63"/>
      <c r="M17" s="63"/>
      <c r="N17" s="63"/>
      <c r="O17" s="63"/>
    </row>
    <row r="18" spans="2:15" x14ac:dyDescent="0.25">
      <c r="B18" s="63"/>
      <c r="C18" s="63"/>
      <c r="D18" s="63"/>
      <c r="E18" s="63"/>
      <c r="F18" s="63"/>
      <c r="G18" s="63"/>
      <c r="H18" s="63"/>
      <c r="I18" s="63"/>
      <c r="J18" s="63"/>
      <c r="K18" s="63"/>
      <c r="L18" s="63"/>
      <c r="M18" s="63"/>
      <c r="N18" s="63"/>
      <c r="O18" s="63"/>
    </row>
    <row r="19" spans="2:15" x14ac:dyDescent="0.25">
      <c r="B19" s="63"/>
      <c r="C19" s="63"/>
      <c r="D19" s="63"/>
      <c r="E19" s="63"/>
      <c r="F19" s="63"/>
      <c r="G19" s="63"/>
      <c r="H19" s="63"/>
      <c r="I19" s="63"/>
      <c r="J19" s="63"/>
      <c r="K19" s="63"/>
      <c r="L19" s="63"/>
      <c r="M19" s="63"/>
      <c r="N19" s="63"/>
      <c r="O19" s="63"/>
    </row>
    <row r="20" spans="2:15" x14ac:dyDescent="0.25">
      <c r="B20" s="63"/>
      <c r="C20" s="63"/>
      <c r="D20" s="63"/>
      <c r="E20" s="63"/>
      <c r="F20" s="63"/>
      <c r="G20" s="63"/>
      <c r="H20" s="63"/>
      <c r="I20" s="63"/>
      <c r="J20" s="63"/>
      <c r="K20" s="63"/>
      <c r="L20" s="63"/>
      <c r="M20" s="63"/>
      <c r="N20" s="63"/>
      <c r="O20" s="63"/>
    </row>
    <row r="21" spans="2:15" x14ac:dyDescent="0.25">
      <c r="B21" s="63"/>
      <c r="C21" s="63"/>
      <c r="D21" s="63"/>
      <c r="E21" s="63"/>
      <c r="F21" s="63"/>
      <c r="G21" s="63"/>
      <c r="H21" s="63"/>
      <c r="I21" s="63"/>
      <c r="J21" s="63"/>
      <c r="K21" s="63"/>
      <c r="L21" s="63"/>
      <c r="M21" s="63"/>
      <c r="N21" s="63"/>
      <c r="O21" s="63"/>
    </row>
    <row r="22" spans="2:15" x14ac:dyDescent="0.25">
      <c r="B22" s="63"/>
      <c r="C22" s="63"/>
      <c r="D22" s="63"/>
      <c r="E22" s="63"/>
      <c r="F22" s="63"/>
      <c r="G22" s="63"/>
      <c r="H22" s="63"/>
      <c r="I22" s="63"/>
      <c r="J22" s="63"/>
      <c r="K22" s="63"/>
      <c r="L22" s="63"/>
      <c r="M22" s="63"/>
      <c r="N22" s="63"/>
      <c r="O22" s="63"/>
    </row>
    <row r="23" spans="2:15" x14ac:dyDescent="0.25">
      <c r="B23" s="63"/>
      <c r="C23" s="63"/>
      <c r="D23" s="63"/>
      <c r="E23" s="63"/>
      <c r="F23" s="63"/>
      <c r="G23" s="63"/>
      <c r="H23" s="63"/>
      <c r="I23" s="63"/>
      <c r="J23" s="63"/>
      <c r="K23" s="63"/>
      <c r="L23" s="63"/>
      <c r="M23" s="63"/>
      <c r="N23" s="63"/>
      <c r="O23" s="63"/>
    </row>
    <row r="24" spans="2:15" x14ac:dyDescent="0.25">
      <c r="B24" s="63"/>
      <c r="C24" s="63"/>
      <c r="D24" s="63"/>
      <c r="E24" s="63"/>
      <c r="F24" s="63"/>
      <c r="G24" s="63"/>
      <c r="H24" s="63"/>
      <c r="I24" s="63"/>
      <c r="J24" s="63"/>
      <c r="K24" s="63"/>
      <c r="L24" s="63"/>
      <c r="M24" s="63"/>
      <c r="N24" s="63"/>
      <c r="O24" s="63"/>
    </row>
    <row r="25" spans="2:15" x14ac:dyDescent="0.25">
      <c r="B25" s="63"/>
      <c r="C25" s="63"/>
      <c r="D25" s="63"/>
      <c r="E25" s="63"/>
      <c r="F25" s="63"/>
      <c r="G25" s="63"/>
      <c r="H25" s="63"/>
      <c r="I25" s="63"/>
      <c r="J25" s="63"/>
      <c r="K25" s="63"/>
      <c r="L25" s="63"/>
      <c r="M25" s="63"/>
      <c r="N25" s="63"/>
      <c r="O25" s="63"/>
    </row>
    <row r="26" spans="2:15" x14ac:dyDescent="0.25">
      <c r="B26" s="63"/>
      <c r="C26" s="63"/>
      <c r="D26" s="63"/>
      <c r="E26" s="63"/>
      <c r="F26" s="63"/>
      <c r="G26" s="63"/>
      <c r="H26" s="63"/>
      <c r="I26" s="63"/>
      <c r="J26" s="63"/>
      <c r="K26" s="63"/>
      <c r="L26" s="63"/>
      <c r="M26" s="63"/>
      <c r="N26" s="63"/>
      <c r="O26" s="63"/>
    </row>
    <row r="27" spans="2:15" x14ac:dyDescent="0.25">
      <c r="B27" s="63"/>
      <c r="C27" s="63"/>
      <c r="D27" s="63"/>
      <c r="E27" s="63"/>
      <c r="F27" s="63"/>
      <c r="G27" s="63"/>
      <c r="H27" s="63"/>
      <c r="I27" s="63"/>
      <c r="J27" s="63"/>
      <c r="K27" s="63"/>
      <c r="L27" s="63"/>
      <c r="M27" s="63"/>
      <c r="N27" s="63"/>
      <c r="O27" s="63"/>
    </row>
    <row r="28" spans="2:15" x14ac:dyDescent="0.25">
      <c r="B28" s="46"/>
      <c r="C28" s="46"/>
      <c r="D28" s="46"/>
      <c r="E28" s="46"/>
      <c r="F28" s="46"/>
      <c r="G28" s="46"/>
      <c r="H28" s="46"/>
      <c r="I28" s="46"/>
      <c r="J28" s="46"/>
      <c r="K28" s="46"/>
      <c r="L28" s="46"/>
      <c r="M28" s="46"/>
      <c r="N28" s="46"/>
      <c r="O28" s="46"/>
    </row>
    <row r="29" spans="2:15" ht="15.75" thickBot="1" x14ac:dyDescent="0.3">
      <c r="B29" s="46"/>
      <c r="C29" s="46"/>
      <c r="D29" s="46"/>
      <c r="E29" s="46"/>
      <c r="F29" s="46"/>
      <c r="G29" s="46"/>
      <c r="H29" s="46"/>
      <c r="I29" s="46"/>
      <c r="J29" s="46"/>
      <c r="K29" s="46"/>
      <c r="L29" s="46"/>
      <c r="M29" s="46"/>
      <c r="N29" s="46"/>
      <c r="O29" s="46"/>
    </row>
    <row r="30" spans="2:15" x14ac:dyDescent="0.25">
      <c r="B30" s="46"/>
      <c r="C30" s="46"/>
      <c r="D30" s="46"/>
      <c r="E30" s="46"/>
      <c r="F30" s="65" t="s">
        <v>88</v>
      </c>
      <c r="G30" s="66"/>
      <c r="H30" s="66"/>
      <c r="I30" s="66"/>
      <c r="J30" s="67"/>
      <c r="K30" s="46"/>
      <c r="L30" s="46"/>
      <c r="M30" s="46"/>
      <c r="N30" s="46"/>
      <c r="O30" s="46"/>
    </row>
    <row r="31" spans="2:15" x14ac:dyDescent="0.25">
      <c r="B31" s="46"/>
      <c r="C31" s="46"/>
      <c r="D31" s="46"/>
      <c r="E31" s="46"/>
      <c r="F31" s="68"/>
      <c r="G31" s="69"/>
      <c r="H31" s="69"/>
      <c r="I31" s="69"/>
      <c r="J31" s="70"/>
      <c r="K31" s="46"/>
      <c r="L31" s="46"/>
      <c r="M31" s="46"/>
      <c r="N31" s="46"/>
      <c r="O31" s="46"/>
    </row>
    <row r="32" spans="2:15" x14ac:dyDescent="0.25">
      <c r="B32" s="46"/>
      <c r="C32" s="46"/>
      <c r="D32" s="46"/>
      <c r="E32" s="46"/>
      <c r="F32" s="68"/>
      <c r="G32" s="69"/>
      <c r="H32" s="69"/>
      <c r="I32" s="69"/>
      <c r="J32" s="70"/>
      <c r="K32" s="46"/>
      <c r="L32" s="46"/>
      <c r="M32" s="46"/>
      <c r="N32" s="46"/>
      <c r="O32" s="46"/>
    </row>
    <row r="33" spans="2:15" x14ac:dyDescent="0.25">
      <c r="B33" s="46"/>
      <c r="C33" s="46"/>
      <c r="D33" s="46"/>
      <c r="E33" s="46"/>
      <c r="F33" s="68"/>
      <c r="G33" s="69"/>
      <c r="H33" s="69"/>
      <c r="I33" s="69"/>
      <c r="J33" s="70"/>
      <c r="K33" s="46"/>
      <c r="L33" s="46"/>
      <c r="M33" s="46"/>
      <c r="N33" s="46"/>
      <c r="O33" s="46"/>
    </row>
    <row r="34" spans="2:15" ht="15.75" thickBot="1" x14ac:dyDescent="0.3">
      <c r="B34" s="46"/>
      <c r="C34" s="46"/>
      <c r="D34" s="46"/>
      <c r="E34" s="46"/>
      <c r="F34" s="71"/>
      <c r="G34" s="72"/>
      <c r="H34" s="72"/>
      <c r="I34" s="72"/>
      <c r="J34" s="73"/>
      <c r="K34" s="46"/>
      <c r="L34" s="46"/>
      <c r="M34" s="46"/>
      <c r="N34" s="46"/>
      <c r="O34" s="46"/>
    </row>
    <row r="35" spans="2:15" x14ac:dyDescent="0.25">
      <c r="B35" s="46"/>
      <c r="C35" s="46"/>
      <c r="D35" s="46"/>
      <c r="E35" s="46"/>
      <c r="F35" s="46"/>
      <c r="G35" s="46"/>
      <c r="H35" s="46"/>
      <c r="I35" s="46"/>
      <c r="J35" s="46"/>
      <c r="K35" s="46"/>
      <c r="L35" s="46"/>
      <c r="M35" s="46"/>
      <c r="N35" s="46"/>
      <c r="O35" s="46"/>
    </row>
    <row r="36" spans="2:15" x14ac:dyDescent="0.25">
      <c r="B36" s="46"/>
      <c r="C36" s="46"/>
      <c r="D36" s="46"/>
      <c r="E36" s="46"/>
      <c r="F36" s="46"/>
      <c r="G36" s="46"/>
      <c r="H36" s="46"/>
      <c r="I36" s="46"/>
      <c r="J36" s="46"/>
      <c r="K36" s="46"/>
      <c r="L36" s="46"/>
      <c r="M36" s="46"/>
      <c r="N36" s="46"/>
      <c r="O36" s="46"/>
    </row>
    <row r="37" spans="2:15" x14ac:dyDescent="0.25">
      <c r="B37" s="46"/>
      <c r="C37" s="46"/>
      <c r="D37" s="46"/>
      <c r="E37" s="46"/>
      <c r="F37" s="46"/>
      <c r="G37" s="46"/>
      <c r="H37" s="46"/>
      <c r="I37" s="46"/>
      <c r="J37" s="46"/>
      <c r="K37" s="46"/>
      <c r="L37" s="46"/>
      <c r="M37" s="46"/>
      <c r="N37" s="46"/>
      <c r="O37" s="46"/>
    </row>
    <row r="38" spans="2:15" x14ac:dyDescent="0.25">
      <c r="B38" s="46"/>
      <c r="C38" s="46"/>
      <c r="D38" s="46"/>
      <c r="E38" s="46"/>
      <c r="F38" s="46"/>
      <c r="G38" s="46"/>
      <c r="H38" s="46"/>
      <c r="I38" s="46"/>
      <c r="J38" s="46"/>
      <c r="K38" s="46"/>
      <c r="L38" s="46"/>
      <c r="M38" s="46"/>
      <c r="N38" s="46"/>
      <c r="O38" s="46"/>
    </row>
    <row r="39" spans="2:15" x14ac:dyDescent="0.25">
      <c r="B39" s="46"/>
      <c r="C39" s="46"/>
      <c r="D39" s="46"/>
      <c r="E39" s="46"/>
      <c r="F39" s="46"/>
      <c r="G39" s="46"/>
      <c r="H39" s="46"/>
      <c r="I39" s="46"/>
      <c r="J39" s="46"/>
      <c r="K39" s="46"/>
      <c r="L39" s="46"/>
      <c r="M39" s="46"/>
      <c r="N39" s="46"/>
      <c r="O39" s="46"/>
    </row>
    <row r="40" spans="2:15" x14ac:dyDescent="0.25">
      <c r="B40" s="46"/>
      <c r="C40" s="46"/>
      <c r="D40" s="46"/>
      <c r="E40" s="46"/>
      <c r="F40" s="46"/>
      <c r="G40" s="46"/>
      <c r="H40" s="46"/>
      <c r="I40" s="46"/>
      <c r="J40" s="46"/>
      <c r="K40" s="46"/>
      <c r="L40" s="46"/>
      <c r="M40" s="46"/>
      <c r="N40" s="46"/>
      <c r="O40" s="46"/>
    </row>
    <row r="41" spans="2:15" x14ac:dyDescent="0.25">
      <c r="B41" s="46"/>
      <c r="C41" s="46"/>
      <c r="D41" s="46"/>
      <c r="E41" s="46"/>
      <c r="F41" s="46"/>
      <c r="G41" s="46"/>
      <c r="H41" s="46"/>
      <c r="I41" s="46"/>
      <c r="J41" s="46"/>
      <c r="K41" s="46"/>
      <c r="L41" s="46"/>
      <c r="M41" s="46"/>
      <c r="N41" s="46"/>
      <c r="O41" s="46"/>
    </row>
    <row r="42" spans="2:15" x14ac:dyDescent="0.25">
      <c r="B42" s="46"/>
      <c r="C42" s="46"/>
      <c r="D42" s="46"/>
      <c r="E42" s="46"/>
      <c r="F42" s="46"/>
      <c r="G42" s="46"/>
      <c r="H42" s="46"/>
      <c r="I42" s="46"/>
      <c r="J42" s="46"/>
      <c r="K42" s="46"/>
      <c r="L42" s="46"/>
      <c r="M42" s="46"/>
      <c r="N42" s="46"/>
      <c r="O42" s="46"/>
    </row>
    <row r="43" spans="2:15" x14ac:dyDescent="0.25">
      <c r="B43" s="46"/>
      <c r="C43" s="46"/>
      <c r="D43" s="46"/>
      <c r="E43" s="46"/>
      <c r="F43" s="46"/>
      <c r="G43" s="46"/>
      <c r="H43" s="46"/>
      <c r="I43" s="46"/>
      <c r="J43" s="46"/>
      <c r="K43" s="46"/>
      <c r="L43" s="46"/>
      <c r="M43" s="46"/>
      <c r="N43" s="46"/>
      <c r="O43" s="46"/>
    </row>
    <row r="44" spans="2:15" x14ac:dyDescent="0.25">
      <c r="B44" s="46"/>
      <c r="C44" s="46"/>
      <c r="D44" s="46"/>
      <c r="E44" s="46"/>
      <c r="F44" s="46"/>
      <c r="G44" s="46"/>
      <c r="H44" s="46"/>
      <c r="I44" s="46"/>
      <c r="J44" s="46"/>
      <c r="K44" s="46"/>
      <c r="L44" s="46"/>
      <c r="M44" s="46"/>
      <c r="N44" s="46"/>
      <c r="O44" s="46"/>
    </row>
    <row r="45" spans="2:15" x14ac:dyDescent="0.25">
      <c r="B45" s="46"/>
      <c r="C45" s="46"/>
      <c r="D45" s="46"/>
      <c r="E45" s="46"/>
      <c r="F45" s="46"/>
      <c r="G45" s="46"/>
      <c r="H45" s="46"/>
      <c r="I45" s="46"/>
      <c r="J45" s="46"/>
      <c r="K45" s="46"/>
      <c r="L45" s="46"/>
      <c r="M45" s="46"/>
      <c r="N45" s="46"/>
      <c r="O45" s="46"/>
    </row>
    <row r="46" spans="2:15" x14ac:dyDescent="0.25">
      <c r="B46" s="46"/>
      <c r="C46" s="46"/>
      <c r="D46" s="46"/>
      <c r="E46" s="46"/>
      <c r="F46" s="46"/>
      <c r="G46" s="46"/>
      <c r="H46" s="46"/>
      <c r="I46" s="46"/>
      <c r="J46" s="46"/>
      <c r="K46" s="46"/>
      <c r="L46" s="46"/>
      <c r="M46" s="46"/>
      <c r="N46" s="46"/>
      <c r="O46" s="46"/>
    </row>
    <row r="47" spans="2:15" x14ac:dyDescent="0.25">
      <c r="B47" s="46"/>
      <c r="C47" s="46"/>
      <c r="D47" s="46"/>
      <c r="E47" s="46"/>
      <c r="F47" s="46"/>
      <c r="G47" s="46"/>
      <c r="H47" s="46"/>
      <c r="I47" s="46"/>
      <c r="J47" s="46"/>
      <c r="K47" s="46"/>
      <c r="L47" s="46"/>
      <c r="M47" s="46"/>
      <c r="N47" s="46"/>
      <c r="O47" s="46"/>
    </row>
    <row r="48" spans="2:15" x14ac:dyDescent="0.25">
      <c r="B48" s="46"/>
      <c r="C48" s="46"/>
      <c r="D48" s="46"/>
      <c r="E48" s="46"/>
      <c r="F48" s="46"/>
      <c r="G48" s="46"/>
      <c r="H48" s="46"/>
      <c r="I48" s="46"/>
      <c r="J48" s="46"/>
      <c r="K48" s="46"/>
      <c r="L48" s="46"/>
      <c r="M48" s="46"/>
      <c r="N48" s="46"/>
      <c r="O48" s="46"/>
    </row>
    <row r="49" spans="2:15" x14ac:dyDescent="0.25">
      <c r="B49" s="46"/>
      <c r="C49" s="46"/>
      <c r="D49" s="46"/>
      <c r="E49" s="46"/>
      <c r="F49" s="46"/>
      <c r="G49" s="46"/>
      <c r="H49" s="46"/>
      <c r="I49" s="46"/>
      <c r="J49" s="46"/>
      <c r="K49" s="46"/>
      <c r="L49" s="46"/>
      <c r="M49" s="46"/>
      <c r="N49" s="46"/>
      <c r="O49" s="46"/>
    </row>
    <row r="50" spans="2:15" x14ac:dyDescent="0.25">
      <c r="B50" s="46"/>
      <c r="C50" s="46"/>
      <c r="D50" s="46"/>
      <c r="E50" s="46"/>
      <c r="F50" s="46"/>
      <c r="G50" s="46"/>
      <c r="H50" s="46"/>
      <c r="I50" s="46"/>
      <c r="J50" s="46"/>
      <c r="K50" s="46"/>
      <c r="L50" s="46"/>
      <c r="M50" s="46"/>
      <c r="N50" s="46"/>
      <c r="O50" s="46"/>
    </row>
    <row r="51" spans="2:15" x14ac:dyDescent="0.25">
      <c r="B51" s="46"/>
      <c r="C51" s="46"/>
      <c r="D51" s="46"/>
      <c r="E51" s="46"/>
      <c r="F51" s="46"/>
      <c r="G51" s="46"/>
      <c r="H51" s="46"/>
      <c r="I51" s="46"/>
      <c r="J51" s="46"/>
      <c r="K51" s="46"/>
      <c r="L51" s="46"/>
      <c r="M51" s="46"/>
      <c r="N51" s="46"/>
      <c r="O51" s="46"/>
    </row>
    <row r="52" spans="2:15" x14ac:dyDescent="0.25">
      <c r="B52" s="46"/>
      <c r="C52" s="46"/>
      <c r="D52" s="46"/>
      <c r="E52" s="46"/>
      <c r="F52" s="46"/>
      <c r="G52" s="46"/>
      <c r="H52" s="46"/>
      <c r="I52" s="46"/>
      <c r="J52" s="46"/>
      <c r="K52" s="46"/>
      <c r="L52" s="46"/>
      <c r="M52" s="46"/>
      <c r="N52" s="46"/>
      <c r="O52" s="46"/>
    </row>
    <row r="53" spans="2:15" x14ac:dyDescent="0.25">
      <c r="B53" s="46"/>
      <c r="C53" s="46"/>
      <c r="D53" s="46"/>
      <c r="E53" s="46"/>
      <c r="F53" s="46"/>
      <c r="G53" s="46"/>
      <c r="H53" s="46"/>
      <c r="I53" s="46"/>
      <c r="J53" s="46"/>
      <c r="K53" s="46"/>
      <c r="L53" s="46"/>
      <c r="M53" s="46"/>
      <c r="N53" s="46"/>
      <c r="O53" s="46"/>
    </row>
    <row r="54" spans="2:15" x14ac:dyDescent="0.25">
      <c r="B54" s="46"/>
      <c r="C54" s="46"/>
      <c r="D54" s="46"/>
      <c r="E54" s="46"/>
      <c r="F54" s="46"/>
      <c r="G54" s="46"/>
      <c r="H54" s="46"/>
      <c r="I54" s="46"/>
      <c r="J54" s="46"/>
      <c r="K54" s="46"/>
      <c r="L54" s="46"/>
      <c r="M54" s="46"/>
      <c r="N54" s="46"/>
      <c r="O54" s="46"/>
    </row>
    <row r="55" spans="2:15" x14ac:dyDescent="0.25">
      <c r="B55" s="46"/>
      <c r="C55" s="46"/>
      <c r="D55" s="46"/>
      <c r="E55" s="46"/>
      <c r="F55" s="46"/>
      <c r="G55" s="46"/>
      <c r="H55" s="46"/>
      <c r="I55" s="46"/>
      <c r="J55" s="46"/>
      <c r="K55" s="46"/>
      <c r="L55" s="46"/>
      <c r="M55" s="46"/>
      <c r="N55" s="46"/>
      <c r="O55" s="46"/>
    </row>
    <row r="56" spans="2:15" x14ac:dyDescent="0.25">
      <c r="B56" s="46"/>
      <c r="C56" s="46"/>
      <c r="D56" s="46"/>
      <c r="E56" s="46"/>
      <c r="F56" s="46"/>
      <c r="G56" s="46"/>
      <c r="H56" s="46"/>
      <c r="I56" s="46"/>
      <c r="J56" s="46"/>
      <c r="K56" s="46"/>
      <c r="L56" s="46"/>
      <c r="M56" s="46"/>
      <c r="N56" s="46"/>
      <c r="O56" s="46"/>
    </row>
    <row r="57" spans="2:15" x14ac:dyDescent="0.25">
      <c r="B57" s="46"/>
      <c r="C57" s="46"/>
      <c r="D57" s="46"/>
      <c r="E57" s="46"/>
      <c r="F57" s="46"/>
      <c r="G57" s="46"/>
      <c r="H57" s="46"/>
      <c r="I57" s="46"/>
      <c r="J57" s="46"/>
      <c r="K57" s="46"/>
      <c r="L57" s="46"/>
      <c r="M57" s="46"/>
      <c r="N57" s="46"/>
      <c r="O57" s="46"/>
    </row>
    <row r="58" spans="2:15" x14ac:dyDescent="0.25">
      <c r="B58" s="46"/>
      <c r="C58" s="46"/>
      <c r="D58" s="46"/>
      <c r="E58" s="46"/>
      <c r="F58" s="46"/>
      <c r="G58" s="46"/>
      <c r="H58" s="46"/>
      <c r="I58" s="46"/>
      <c r="J58" s="46"/>
      <c r="K58" s="46"/>
      <c r="L58" s="46"/>
      <c r="M58" s="46"/>
      <c r="N58" s="46"/>
      <c r="O58" s="46"/>
    </row>
    <row r="59" spans="2:15" x14ac:dyDescent="0.25">
      <c r="B59" s="46"/>
      <c r="C59" s="46"/>
      <c r="D59" s="46"/>
      <c r="E59" s="46"/>
      <c r="F59" s="46"/>
      <c r="G59" s="46"/>
      <c r="H59" s="46"/>
      <c r="I59" s="46"/>
      <c r="J59" s="46"/>
      <c r="K59" s="46"/>
      <c r="L59" s="46"/>
      <c r="M59" s="46"/>
      <c r="N59" s="46"/>
      <c r="O59" s="46"/>
    </row>
    <row r="60" spans="2:15" x14ac:dyDescent="0.25">
      <c r="B60" s="46"/>
      <c r="C60" s="46"/>
      <c r="D60" s="46"/>
      <c r="E60" s="46"/>
      <c r="F60" s="46"/>
      <c r="G60" s="46"/>
      <c r="H60" s="46"/>
      <c r="I60" s="46"/>
      <c r="J60" s="46"/>
      <c r="K60" s="46"/>
      <c r="L60" s="46"/>
      <c r="M60" s="46"/>
      <c r="N60" s="46"/>
      <c r="O60" s="46"/>
    </row>
    <row r="61" spans="2:15" x14ac:dyDescent="0.25">
      <c r="B61" s="46"/>
      <c r="C61" s="46"/>
      <c r="D61" s="46"/>
      <c r="E61" s="46"/>
      <c r="F61" s="46"/>
      <c r="G61" s="46"/>
      <c r="H61" s="46"/>
      <c r="I61" s="46"/>
      <c r="J61" s="46"/>
      <c r="K61" s="46"/>
      <c r="L61" s="46"/>
      <c r="M61" s="46"/>
      <c r="N61" s="46"/>
      <c r="O61" s="46"/>
    </row>
    <row r="62" spans="2:15" x14ac:dyDescent="0.25">
      <c r="B62" s="46"/>
      <c r="C62" s="46"/>
      <c r="D62" s="46"/>
      <c r="E62" s="46"/>
      <c r="F62" s="46"/>
      <c r="G62" s="46"/>
      <c r="H62" s="46"/>
      <c r="I62" s="46"/>
      <c r="J62" s="46"/>
      <c r="K62" s="46"/>
      <c r="L62" s="46"/>
      <c r="M62" s="46"/>
      <c r="N62" s="46"/>
      <c r="O62" s="46"/>
    </row>
  </sheetData>
  <mergeCells count="3">
    <mergeCell ref="B4:O7"/>
    <mergeCell ref="B9:O27"/>
    <mergeCell ref="F30:J34"/>
  </mergeCells>
  <hyperlinks>
    <hyperlink ref="F30:J34" location="'Kalkulační list akce'!A1" display="Přejít k vyplňování" xr:uid="{00000000-0004-0000-0000-000000000000}"/>
  </hyperlinks>
  <printOptions horizontalCentered="1"/>
  <pageMargins left="0.70866141732283472" right="0.70866141732283472" top="0.78740157480314965" bottom="0.78740157480314965" header="0.31496062992125984" footer="0.31496062992125984"/>
  <pageSetup paperSize="9" scale="92" orientation="landscape" r:id="rId1"/>
  <headerFooter>
    <oddHeader>&amp;C&amp;"-,Tučné"&amp;16MOTIVAČNÍ PROGRAM PRO OBCE 2016
&amp;14Návod na vyplnění 
Přílohy žádosti o příspěvek na podporu informovanosti
&amp;R&amp;G</oddHeader>
    <oddFooter>&amp;LKontakty ELEKTROWIN a.s.:
mail: info@elektrowin.cz
tel: 241 091 835</oddFooter>
  </headerFooter>
  <legacyDrawingHF r:id="rId2"/>
  <extLst>
    <ext xmlns:x14="http://schemas.microsoft.com/office/spreadsheetml/2009/9/main" uri="{CCE6A557-97BC-4b89-ADB6-D9C93CAAB3DF}">
      <x14:dataValidations xmlns:xm="http://schemas.microsoft.com/office/excel/2006/main" count="1">
        <x14:dataValidation type="list" allowBlank="1" showInputMessage="1" showErrorMessage="1" errorTitle="Chyba výběru!" error="Hodnota v buňce není platná!" xr:uid="{00000000-0002-0000-0000-000000000000}">
          <x14:formula1>
            <xm:f>data!$M$3:$M$4</xm:f>
          </x14:formula1>
          <xm:sqref>P11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I67"/>
  <sheetViews>
    <sheetView showGridLines="0" tabSelected="1" zoomScale="85" zoomScaleNormal="85" zoomScalePageLayoutView="50" workbookViewId="0">
      <selection activeCell="C2" sqref="C2"/>
    </sheetView>
  </sheetViews>
  <sheetFormatPr defaultRowHeight="15" x14ac:dyDescent="0.25"/>
  <cols>
    <col min="1" max="1" width="3.140625" customWidth="1"/>
    <col min="2" max="2" width="61" customWidth="1"/>
    <col min="3" max="3" width="49.140625" customWidth="1"/>
    <col min="4" max="4" width="33.5703125" customWidth="1"/>
    <col min="5" max="5" width="35.140625" customWidth="1"/>
    <col min="6" max="6" width="16.140625" customWidth="1"/>
    <col min="7" max="7" width="9.140625" customWidth="1"/>
    <col min="8" max="8" width="51.28515625" hidden="1" customWidth="1"/>
    <col min="9" max="9" width="10.85546875" hidden="1" customWidth="1"/>
    <col min="10" max="10" width="9.140625" customWidth="1"/>
  </cols>
  <sheetData>
    <row r="1" spans="2:9" ht="15.75" thickBot="1" x14ac:dyDescent="0.3"/>
    <row r="2" spans="2:9" ht="15.75" x14ac:dyDescent="0.25">
      <c r="B2" s="18" t="s">
        <v>38</v>
      </c>
      <c r="C2" s="16"/>
      <c r="D2" s="74" t="s">
        <v>75</v>
      </c>
      <c r="E2" s="75"/>
    </row>
    <row r="3" spans="2:9" ht="15.6" customHeight="1" x14ac:dyDescent="0.25">
      <c r="B3" s="19" t="s">
        <v>74</v>
      </c>
      <c r="C3" s="17"/>
      <c r="D3" s="76" t="str">
        <f>IF(ISERROR(VLOOKUP(C8,data!A:BI,61,0)),"",VLOOKUP(C8,data!A:BI,61,0))</f>
        <v/>
      </c>
      <c r="E3" s="77"/>
    </row>
    <row r="4" spans="2:9" ht="15.75" x14ac:dyDescent="0.25">
      <c r="B4" s="19" t="s">
        <v>43</v>
      </c>
      <c r="C4" s="17"/>
      <c r="D4" s="76"/>
      <c r="E4" s="77"/>
    </row>
    <row r="5" spans="2:9" ht="15.75" x14ac:dyDescent="0.25">
      <c r="B5" s="21" t="s">
        <v>44</v>
      </c>
      <c r="C5" s="22"/>
      <c r="D5" s="76"/>
      <c r="E5" s="77"/>
    </row>
    <row r="6" spans="2:9" ht="15.75" x14ac:dyDescent="0.25">
      <c r="B6" s="21" t="s">
        <v>45</v>
      </c>
      <c r="C6" s="23"/>
      <c r="D6" s="76"/>
      <c r="E6" s="77"/>
    </row>
    <row r="7" spans="2:9" ht="15.75" x14ac:dyDescent="0.25">
      <c r="B7" s="24" t="s">
        <v>46</v>
      </c>
      <c r="C7" s="25"/>
      <c r="D7" s="76"/>
      <c r="E7" s="77"/>
    </row>
    <row r="8" spans="2:9" ht="15.75" x14ac:dyDescent="0.25">
      <c r="B8" s="20" t="s">
        <v>48</v>
      </c>
      <c r="C8" s="30"/>
      <c r="D8" s="76"/>
      <c r="E8" s="77"/>
    </row>
    <row r="9" spans="2:9" ht="15.75" x14ac:dyDescent="0.25">
      <c r="B9" s="21" t="s">
        <v>39</v>
      </c>
      <c r="C9" s="43"/>
      <c r="D9" s="76"/>
      <c r="E9" s="77"/>
    </row>
    <row r="10" spans="2:9" ht="15.75" x14ac:dyDescent="0.25">
      <c r="B10" s="21" t="s">
        <v>40</v>
      </c>
      <c r="C10" s="27"/>
      <c r="D10" s="76"/>
      <c r="E10" s="77"/>
    </row>
    <row r="11" spans="2:9" ht="15.75" x14ac:dyDescent="0.25">
      <c r="B11" s="21" t="s">
        <v>41</v>
      </c>
      <c r="C11" s="27"/>
      <c r="D11" s="76"/>
      <c r="E11" s="77"/>
    </row>
    <row r="12" spans="2:9" ht="15.75" x14ac:dyDescent="0.25">
      <c r="B12" s="21" t="s">
        <v>51</v>
      </c>
      <c r="C12" s="52"/>
      <c r="D12" s="76"/>
      <c r="E12" s="77"/>
    </row>
    <row r="13" spans="2:9" ht="15.75" x14ac:dyDescent="0.25">
      <c r="B13" s="53" t="s">
        <v>54</v>
      </c>
      <c r="C13" s="35"/>
      <c r="D13" s="76"/>
      <c r="E13" s="77"/>
    </row>
    <row r="14" spans="2:9" ht="16.5" thickBot="1" x14ac:dyDescent="0.3">
      <c r="B14" s="28"/>
      <c r="C14" s="33"/>
      <c r="D14" s="76"/>
      <c r="E14" s="77"/>
      <c r="H14" t="s">
        <v>12</v>
      </c>
      <c r="I14" s="6">
        <f>IF(C18=data!B9,IF('Kalkulační list akce'!C13&lt;=data!T9,data!U9*C13,IF('Kalkulační list akce'!C13&lt;=data!T10,data!U10*C13,IF('Kalkulační list akce'!C13&lt;=data!T11,data!U11*C13))),IF(C8=data!A3,data!U3*'Kalkulační list akce'!C13,IF('Kalkulační list akce'!C8=data!A4,data!U4*'Kalkulační list akce'!C13,IF('Kalkulační list akce'!C8=data!A5,data!U5*'Kalkulační list akce'!C13,IF('Kalkulační list akce'!C8=data!A6,data!U6*'Kalkulační list akce'!C13,IF(C8=data!A7,'Kalkulační list akce'!C13*data!U7,IF('Kalkulační list akce'!C8=data!A8,'Kalkulační list akce'!C13*data!U8,data!U7*'Kalkulační list akce'!C13)))))))</f>
        <v>0</v>
      </c>
    </row>
    <row r="15" spans="2:9" ht="15.75" x14ac:dyDescent="0.25">
      <c r="B15" s="18" t="s">
        <v>42</v>
      </c>
      <c r="C15" s="34" t="str">
        <f>IF(C8="","",IF(B26=H22,IF(C26="ano",SUM(I14:I20,I22)+C14,SUM(I14:I27)+C14),SUM(I14:I27)+C14))</f>
        <v/>
      </c>
      <c r="D15" s="76"/>
      <c r="E15" s="77"/>
      <c r="H15" t="s">
        <v>117</v>
      </c>
      <c r="I15" s="6" t="str">
        <f>IF(H15=B29,IF(E29="ano",D29,""),"")</f>
        <v/>
      </c>
    </row>
    <row r="16" spans="2:9" ht="16.5" thickBot="1" x14ac:dyDescent="0.3">
      <c r="B16" s="42" t="s">
        <v>49</v>
      </c>
      <c r="C16" s="41"/>
      <c r="D16" s="76"/>
      <c r="E16" s="77"/>
      <c r="H16" t="s">
        <v>69</v>
      </c>
      <c r="I16" s="6" t="str">
        <f>IF(C18=data!B3,VLOOKUP('Kalkulační list akce'!C8,data!A:I,9,0)*VLOOKUP('Kalkulační list akce'!C8,data!A:H,8,0)*4,"")</f>
        <v/>
      </c>
    </row>
    <row r="17" spans="2:9" ht="21.75" thickBot="1" x14ac:dyDescent="0.4">
      <c r="B17" s="31" t="s">
        <v>50</v>
      </c>
      <c r="C17" s="32" t="str">
        <f>IF(IF($C$8="","",C15-C16)&lt;0,"",IF($C$8="","",C15-C16))</f>
        <v/>
      </c>
      <c r="D17" s="76"/>
      <c r="E17" s="77"/>
      <c r="H17" t="s">
        <v>70</v>
      </c>
      <c r="I17" s="6" t="str">
        <f>IF(ISERROR(VLOOKUP(C8,data!A:O,15,0)),"",VLOOKUP(C8,data!A:O,15,0))</f>
        <v/>
      </c>
    </row>
    <row r="18" spans="2:9" ht="15.75" x14ac:dyDescent="0.25">
      <c r="B18" s="36" t="s">
        <v>47</v>
      </c>
      <c r="C18" s="37" t="str">
        <f>IF($C$8="","",VLOOKUP($C$8,data!$A:$B,2,0))</f>
        <v/>
      </c>
      <c r="D18" s="76"/>
      <c r="E18" s="77"/>
      <c r="H18" t="s">
        <v>72</v>
      </c>
      <c r="I18" s="6" t="str">
        <f>IF(ISERROR(VLOOKUP(C8,data!A:P,16,0)),"",VLOOKUP(C8,data!A:P,16,0))</f>
        <v/>
      </c>
    </row>
    <row r="19" spans="2:9" ht="15.75" x14ac:dyDescent="0.25">
      <c r="B19" s="26" t="s">
        <v>4</v>
      </c>
      <c r="C19" s="38" t="str">
        <f>IF($C$8="","",VLOOKUP($C$8,data!$A:$C,3,0))</f>
        <v/>
      </c>
      <c r="D19" s="76"/>
      <c r="E19" s="77"/>
      <c r="H19" t="s">
        <v>118</v>
      </c>
      <c r="I19" s="6" t="str">
        <f>IF(H19=B30,IF(E30="ano",D30,""),"")</f>
        <v/>
      </c>
    </row>
    <row r="20" spans="2:9" ht="15.75" x14ac:dyDescent="0.25">
      <c r="B20" s="26" t="s">
        <v>43</v>
      </c>
      <c r="C20" s="38" t="str">
        <f>IF($C$8="","",VLOOKUP($C$8,data!$A:$D,4,0))</f>
        <v/>
      </c>
      <c r="D20" s="76"/>
      <c r="E20" s="77"/>
      <c r="H20" t="s">
        <v>73</v>
      </c>
      <c r="I20" s="6" t="str">
        <f>IF(C18=data!B3,SUM(I16:I18,I21)*data!R3,"")</f>
        <v/>
      </c>
    </row>
    <row r="21" spans="2:9" ht="15.75" x14ac:dyDescent="0.25">
      <c r="B21" s="26" t="s">
        <v>45</v>
      </c>
      <c r="C21" s="39" t="str">
        <f>IF($C$8="","",VLOOKUP($C$8,data!$A:$F,6,0))</f>
        <v/>
      </c>
      <c r="D21" s="76" t="str">
        <f>IF(C18=data!B9,"Pro bližší informace navštivte webovou stránku agentury:","")</f>
        <v/>
      </c>
      <c r="E21" s="77"/>
      <c r="H21" t="s">
        <v>103</v>
      </c>
      <c r="I21" s="6" t="str">
        <f>IF(C18=data!B9,IF(ISERROR(VLOOKUP(C8,data!A:W,23,0)+IF('Kalkulační list akce'!C12&gt;5,VLOOKUP('Kalkulační list akce'!C8,data!A:X,24,0)*('Kalkulační list akce'!C12-5),0)+VLOOKUP(C8,data!A:Y,25,0)),"",VLOOKUP(C8,data!A:W,23,0)+IF('Kalkulační list akce'!C12&gt;5,VLOOKUP('Kalkulační list akce'!C8,data!A:X,24,0)*('Kalkulační list akce'!C12-5),0)+VLOOKUP(C8,data!A:Y,25,0)),IF(C18=data!B3,IF('Kalkulační list akce'!C12&gt;4,VLOOKUP('Kalkulační list akce'!C18,data!B:X,23,0)*('Kalkulační list akce'!C12-4)),""))</f>
        <v/>
      </c>
    </row>
    <row r="22" spans="2:9" ht="16.5" thickBot="1" x14ac:dyDescent="0.3">
      <c r="B22" s="29" t="s">
        <v>46</v>
      </c>
      <c r="C22" s="40" t="str">
        <f>IF($C$8="","",VLOOKUP($C$8,data!$A:$G,7,0))</f>
        <v/>
      </c>
      <c r="D22" s="78" t="str">
        <f>IF(C18=data!B9,"wicklow.cz/marketing/probihajici-projekty.html","")</f>
        <v/>
      </c>
      <c r="E22" s="79"/>
      <c r="H22" t="s">
        <v>119</v>
      </c>
      <c r="I22" s="6" t="str">
        <f>IF(H22=B31,IF(E31="ano",D31,""),"")</f>
        <v/>
      </c>
    </row>
    <row r="23" spans="2:9" x14ac:dyDescent="0.25">
      <c r="C23" s="8"/>
      <c r="H23" t="s">
        <v>125</v>
      </c>
      <c r="I23" s="6" t="str">
        <f>IF(C8=data!A7,IF('Kalkulační list akce'!E29="ANO",'Kalkulační list akce'!D29,""),"")</f>
        <v/>
      </c>
    </row>
    <row r="24" spans="2:9" x14ac:dyDescent="0.25">
      <c r="B24" s="12"/>
      <c r="C24" s="12"/>
      <c r="D24" s="12"/>
      <c r="E24" s="12"/>
      <c r="H24" t="s">
        <v>127</v>
      </c>
      <c r="I24" s="6" t="str">
        <f>IF(C8=data!A7,IF('Kalkulační list akce'!E30="ANO",'Kalkulační list akce'!D30,""),"")</f>
        <v/>
      </c>
    </row>
    <row r="25" spans="2:9" x14ac:dyDescent="0.25">
      <c r="B25" s="14"/>
      <c r="C25" s="14"/>
      <c r="D25" s="55"/>
      <c r="E25" s="11"/>
      <c r="H25" t="s">
        <v>129</v>
      </c>
      <c r="I25" s="6" t="str">
        <f>IF(C8=data!A7,IF('Kalkulační list akce'!E31="ANO",'Kalkulační list akce'!D31*F31,""),"")</f>
        <v/>
      </c>
    </row>
    <row r="26" spans="2:9" x14ac:dyDescent="0.25">
      <c r="B26" s="13"/>
      <c r="C26" s="10"/>
      <c r="D26" s="11"/>
      <c r="E26" s="11"/>
      <c r="H26" t="s">
        <v>138</v>
      </c>
      <c r="I26" s="6" t="str">
        <f>IF(C8=data!A8,IF('Kalkulační list akce'!E29="ANO",'Kalkulační list akce'!D29,""),"")</f>
        <v/>
      </c>
    </row>
    <row r="27" spans="2:9" x14ac:dyDescent="0.25">
      <c r="B27" s="11"/>
      <c r="C27" s="11"/>
      <c r="D27" s="11"/>
      <c r="E27" s="11"/>
      <c r="H27" t="s">
        <v>139</v>
      </c>
      <c r="I27" s="6" t="str">
        <f>IF(C8=data!A8,IF('Kalkulační list akce'!E30="ANO",'Kalkulační list akce'!D30,""),"")</f>
        <v/>
      </c>
    </row>
    <row r="28" spans="2:9" x14ac:dyDescent="0.25">
      <c r="B28" s="51" t="str">
        <f>IF(C18=data!B3,IF($C$8=data!$BM$7,"Rozšíření základního programu akce 
(výběr volitelných doplňkových aktivit)",IF('Kalkulační list akce'!$C$8=data!$BM$8,"Rozšíření základního programu akce 
(výběr volitelných doplňkových aktivit)",IF($C$8=data!$BM$9,"Rozšíření základního programu akce 
(výběr volitelných doplňkových aktivit)",IF(C8=data!A6,"Rozšíření základního programu akce 
(výběr volitelných doplňkových aktivit)")))),IF(C8=data!A7,"Rozšíření základního programu akce 
(výběr volitelných doplňkových aktivit)",IF(C8=data!A8,"Rozšíření základního programu akce 
(výběr volitelných doplňkových aktivit)","")))</f>
        <v/>
      </c>
      <c r="C28" s="51" t="str">
        <f>IF($C$18=data!B3,"Popis doplňkové aktivity",IF(C8=data!A7,"Popis doplňkové aktivity",IF(C8=data!A8,"Popis doplňkové aktivity","")))</f>
        <v/>
      </c>
      <c r="D28" s="58" t="str">
        <f>IF($C$18=data!$B$3,"Cena doplňkové aktivity",IF(C8=data!A7,"Cena doplňkové aktivity",IF(C8=data!A8,"Cena doplňkové aktivity","")))</f>
        <v/>
      </c>
      <c r="E28" s="61" t="str">
        <f>IF($C$18=data!$B$3,"Zvolte doplňkové aktivity výběrem ANO/NE, které požadujete (výběrem ANO budou zohledněny v celkové ceně akce).",IF(C8=data!A7,"Zvolte doplňkové aktivity výběrem ANO/NE, které požadujete (výběrem ANO budou zohledněny v celkové ceně akce).",IF(C8=data!A8,"Zvolte doplňkové aktivity výběrem ANO/NE, které požadujete (výběrem ANO budou zohledněny v celkové ceně akce).","")))</f>
        <v/>
      </c>
      <c r="F28" s="14" t="str">
        <f>IF(C8=data!A7,"Zadejte počet kusů koloběžek, které chcete zapůjčit.","")</f>
        <v/>
      </c>
      <c r="H28" s="51"/>
    </row>
    <row r="29" spans="2:9" s="57" customFormat="1" ht="45" customHeight="1" x14ac:dyDescent="0.25">
      <c r="B29" s="56" t="str">
        <f>IF($C$18=data!$B$3,data!BN7,IF(C8=data!A7,data!BN16,IF(C8=data!A8,data!BN19,"")))</f>
        <v/>
      </c>
      <c r="C29" s="14" t="str">
        <f>IF($C$18=data!B3,VLOOKUP($B29,data!$BN:$BP,3,0),IF(C8=data!A7,VLOOKUP($B29,data!$BN:$BP,3,0),IF(C8=data!A8,VLOOKUP($B29,data!$BN:$BP,3,0),"")))</f>
        <v/>
      </c>
      <c r="D29" s="59" t="str">
        <f>IF($C$18=data!B3,VLOOKUP($B29,data!$BN:$BP,2,0),IF(C8=data!A7,VLOOKUP($B29,data!$BN:$BP,2,0),IF(C8=data!A8,VLOOKUP($B29,data!$BN:$BP,2,0),"")))</f>
        <v/>
      </c>
      <c r="E29" s="60"/>
      <c r="F29" s="62"/>
    </row>
    <row r="30" spans="2:9" s="57" customFormat="1" ht="45" customHeight="1" x14ac:dyDescent="0.25">
      <c r="B30" s="56" t="str">
        <f>IF($C$18=data!$B$3,data!BN10,IF(C8=data!A7,data!BN17,IF(C8=data!A8,data!BN20,"")))</f>
        <v/>
      </c>
      <c r="C30" s="14" t="str">
        <f>IF($C$18=data!B3,VLOOKUP($B30,data!$BN:$BP,3,0),IF(C8=data!A7,VLOOKUP($B30,data!$BN:$BP,3,0),IF(C8=data!A8,VLOOKUP($B30,data!$BN:$BP,3,0),"")))</f>
        <v/>
      </c>
      <c r="D30" s="59" t="str">
        <f>IF($C$18=data!B3,VLOOKUP($B30,data!$BN:$BP,2,0),IF(C8=data!A7,VLOOKUP($B30,data!$BN:$BP,2,0),IF(C8=data!A8,VLOOKUP($B30,data!$BN:$BP,2,0),"")))</f>
        <v/>
      </c>
      <c r="E30" s="60"/>
      <c r="F30" s="62"/>
    </row>
    <row r="31" spans="2:9" s="57" customFormat="1" ht="45" customHeight="1" x14ac:dyDescent="0.25">
      <c r="B31" s="56" t="str">
        <f>IF($C$18=data!$B$3,data!BN13,IF(C8=data!A7,data!BN18,""))</f>
        <v/>
      </c>
      <c r="C31" s="14" t="str">
        <f>IF($C$18=data!B3,VLOOKUP($B31,data!$BN:$BP,3,0),IF(C8=data!A7,VLOOKUP($B31,data!$BN:$BP,3,0),""))</f>
        <v/>
      </c>
      <c r="D31" s="59" t="str">
        <f>IF($C$18=data!B3,VLOOKUP($B31,data!$BN:$BP,2,0),IF(C8=data!A7,VLOOKUP($B31,data!$BN:$BP,2,0),""))</f>
        <v/>
      </c>
      <c r="E31" s="60"/>
      <c r="F31" s="62"/>
    </row>
    <row r="32" spans="2:9" x14ac:dyDescent="0.25">
      <c r="B32" s="15"/>
      <c r="C32" s="11"/>
      <c r="D32" s="11"/>
      <c r="E32" s="11"/>
    </row>
    <row r="33" spans="2:5" x14ac:dyDescent="0.25">
      <c r="B33" s="15"/>
      <c r="C33" s="11"/>
      <c r="D33" s="11"/>
      <c r="E33" s="11"/>
    </row>
    <row r="34" spans="2:5" x14ac:dyDescent="0.25">
      <c r="B34" s="15"/>
      <c r="C34" s="11"/>
      <c r="D34" s="11"/>
      <c r="E34" s="11"/>
    </row>
    <row r="35" spans="2:5" x14ac:dyDescent="0.25">
      <c r="B35" s="15"/>
      <c r="C35" s="11"/>
      <c r="D35" s="11"/>
      <c r="E35" s="11"/>
    </row>
    <row r="36" spans="2:5" x14ac:dyDescent="0.25">
      <c r="B36" s="15"/>
      <c r="C36" s="11"/>
      <c r="D36" s="11"/>
      <c r="E36" s="11"/>
    </row>
    <row r="37" spans="2:5" x14ac:dyDescent="0.25">
      <c r="B37" s="15"/>
      <c r="C37" s="11"/>
      <c r="D37" s="11"/>
      <c r="E37" s="11"/>
    </row>
    <row r="38" spans="2:5" x14ac:dyDescent="0.25">
      <c r="B38" s="12"/>
      <c r="C38" s="12"/>
      <c r="D38" s="12"/>
      <c r="E38" s="12"/>
    </row>
    <row r="43" spans="2:5" x14ac:dyDescent="0.25">
      <c r="D43" s="50" t="s">
        <v>79</v>
      </c>
    </row>
    <row r="45" spans="2:5" x14ac:dyDescent="0.25">
      <c r="D45" s="47" t="str">
        <f>"V "&amp;C2&amp;" dne "</f>
        <v xml:space="preserve">V  dne </v>
      </c>
      <c r="E45" s="48">
        <f ca="1">TODAY()</f>
        <v>43285</v>
      </c>
    </row>
    <row r="48" spans="2:5" x14ac:dyDescent="0.25">
      <c r="D48" s="49"/>
      <c r="E48" s="49"/>
    </row>
    <row r="49" spans="4:5" x14ac:dyDescent="0.25">
      <c r="D49" s="47" t="s">
        <v>78</v>
      </c>
      <c r="E49" t="str">
        <f>C4&amp;", "&amp;C5</f>
        <v xml:space="preserve">, </v>
      </c>
    </row>
    <row r="50" spans="4:5" x14ac:dyDescent="0.25">
      <c r="D50" s="47"/>
    </row>
    <row r="52" spans="4:5" x14ac:dyDescent="0.25">
      <c r="D52" s="50" t="s">
        <v>80</v>
      </c>
    </row>
    <row r="54" spans="4:5" x14ac:dyDescent="0.25">
      <c r="D54" s="47" t="str">
        <f>IF(ISERROR("V "&amp;VLOOKUP(C18,data!B27:C30,2,0)&amp;" dne "),"","V "&amp;VLOOKUP(C18,data!B27:C30,2,0)&amp;" dne ")</f>
        <v/>
      </c>
      <c r="E54" s="48"/>
    </row>
    <row r="57" spans="4:5" x14ac:dyDescent="0.25">
      <c r="D57" s="49"/>
      <c r="E57" s="49"/>
    </row>
    <row r="58" spans="4:5" x14ac:dyDescent="0.25">
      <c r="D58" s="47" t="s">
        <v>83</v>
      </c>
      <c r="E58" t="str">
        <f>C20</f>
        <v/>
      </c>
    </row>
    <row r="61" spans="4:5" x14ac:dyDescent="0.25">
      <c r="D61" s="50" t="s">
        <v>84</v>
      </c>
    </row>
    <row r="63" spans="4:5" x14ac:dyDescent="0.25">
      <c r="D63" s="47" t="str">
        <f>"V "&amp;VLOOKUP("ELEKTROWIN a.s.",data!B27:C30,2,0)&amp;" dne "</f>
        <v xml:space="preserve">V Praze dne </v>
      </c>
      <c r="E63" s="48"/>
    </row>
    <row r="66" spans="4:5" x14ac:dyDescent="0.25">
      <c r="D66" s="49"/>
      <c r="E66" s="49"/>
    </row>
    <row r="67" spans="4:5" x14ac:dyDescent="0.25">
      <c r="D67" s="47" t="s">
        <v>86</v>
      </c>
      <c r="E67" t="s">
        <v>87</v>
      </c>
    </row>
  </sheetData>
  <protectedRanges>
    <protectedRange sqref="C2:C14" name="Oblast1"/>
    <protectedRange sqref="C16" name="Oblast2"/>
    <protectedRange sqref="C26" name="Oblast3"/>
    <protectedRange sqref="C29:E37" name="Oblast4"/>
  </protectedRanges>
  <mergeCells count="4">
    <mergeCell ref="D2:E2"/>
    <mergeCell ref="D3:E20"/>
    <mergeCell ref="D22:E22"/>
    <mergeCell ref="D21:E21"/>
  </mergeCells>
  <dataValidations count="18">
    <dataValidation type="time" allowBlank="1" showInputMessage="1" showErrorMessage="1" errorTitle="Chybná hodnota" error="Začátek akce je možný nejdříve v 7:00." promptTitle="Zadejte začátek akce" prompt="Začátek akce je třeba zadat ve formátu HH:MM (např. 10:30)." sqref="C10" xr:uid="{00000000-0002-0000-0100-000000000000}">
      <formula1>0.291666666666667</formula1>
      <formula2>0.916666666666667</formula2>
    </dataValidation>
    <dataValidation type="time" allowBlank="1" showInputMessage="1" showErrorMessage="1" errorTitle="Chybná hodnota" error="Konec akce je možný nejpozději ve 22:00." promptTitle="Zadejte konec akce" prompt="Konec akce je třeba zadat ve formátu HH:MM (např. 17:30)." sqref="C11" xr:uid="{00000000-0002-0000-0100-000001000000}">
      <formula1>0.291666666666667</formula1>
      <formula2>0.916666666666667</formula2>
    </dataValidation>
    <dataValidation allowBlank="1" errorTitle="Tuto hodnotu nelze zadat." error="Částka určená na extra dárky pro účastníky může být ve výši maximálně 15 % z celkového nároku na odměnu z Motivačního programu." promptTitle="Náklady na dárky pro účastníky" prompt="Zadejte hodnotu dárků, které chcete předávat účastníkům (odměny za donesený spotřebič, ceny soutěží, reklamní předměty). Hodnota těchto dárků je max. 15 % ze základní ceny vypočítané kalkulátorem. Pokud nepožadujete dárky pro účastníky, pole nevyplňujte." sqref="C14" xr:uid="{00000000-0002-0000-0100-000002000000}"/>
    <dataValidation type="decimal" allowBlank="1" showInputMessage="1" showErrorMessage="1" promptTitle="Zadejte dobu trvání akce" prompt="Zadejte dobu trvání akce ve formátu číslo (např. 7,5). Maximální doba trvání akce je 8 hodin." sqref="C12" xr:uid="{00000000-0002-0000-0100-000003000000}">
      <formula1>4</formula1>
      <formula2>8</formula2>
    </dataValidation>
    <dataValidation allowBlank="1" showInputMessage="1" showErrorMessage="1" promptTitle="Zadejte vzdálenost v km" prompt="Zadejte vzdálenost Vaší obce od sídla pořádající agentury, vynásobenou dvěma (cesta tam i zpět). Pro přesnou hodnotu použijte Google maps." sqref="C13" xr:uid="{00000000-0002-0000-0100-000004000000}"/>
    <dataValidation allowBlank="1" showInputMessage="1" showErrorMessage="1" promptTitle="Zadejte název Vašeho města/obce" prompt="Zadejte název Vašeho města/obce (bez PSČ)." sqref="C2" xr:uid="{00000000-0002-0000-0100-000005000000}"/>
    <dataValidation allowBlank="1" showInputMessage="1" showErrorMessage="1" promptTitle="Zadejte kontaktní adresu" prompt="Zadejte celou kontaktní adresu MÚ/OÚ (včetně PSČ)." sqref="C3" xr:uid="{00000000-0002-0000-0100-000006000000}"/>
    <dataValidation allowBlank="1" showInputMessage="1" showErrorMessage="1" promptTitle="Uveďte jméno kontakntí osoby" prompt="Uveďte jméno kontaktní osoby, která organizuje danou akci." sqref="C4" xr:uid="{00000000-0002-0000-0100-000007000000}"/>
    <dataValidation allowBlank="1" showInputMessage="1" showErrorMessage="1" promptTitle="Uveďte funkci kontaktní osoby" prompt="Uveďte funkcí výše uvedené kontaktní osoby." sqref="C5" xr:uid="{00000000-0002-0000-0100-000008000000}"/>
    <dataValidation allowBlank="1" showInputMessage="1" showErrorMessage="1" promptTitle="Zadejte telefon" prompt="Zadejte telefonní číslo výše uvedené kontaktní osoby." sqref="C6" xr:uid="{00000000-0002-0000-0100-000009000000}"/>
    <dataValidation allowBlank="1" showInputMessage="1" showErrorMessage="1" promptTitle="Zadejte e-mail" prompt="Zadejte e-mailovou adresu výše uvedené kontaktní osoby." sqref="C7" xr:uid="{00000000-0002-0000-0100-00000A000000}"/>
    <dataValidation allowBlank="1" showInputMessage="1" showErrorMessage="1" promptTitle="Zadejte datum konání" prompt="Zadejte datum konání dané akce ve formátu DD.MM.RRRR (např. 26.06.2016)." sqref="C9" xr:uid="{00000000-0002-0000-0100-00000B000000}"/>
    <dataValidation allowBlank="1" showInputMessage="1" showErrorMessage="1" promptTitle="Celková cena akce (bez DPH) v Kč" prompt="Po zadání vstupních hodnot (vzdálenost, doba trvání) a po specifikaci požadavku na zajištění atrakcí (viz níže) je zkalkulována konečná cena akce v Kč." sqref="C15" xr:uid="{00000000-0002-0000-0100-00000C000000}"/>
    <dataValidation type="whole" allowBlank="1" showInputMessage="1" showErrorMessage="1" promptTitle="Zadejte výši odměny z MP" prompt="Nárok na odměnu získáváte splněním základních kritérií Motivačního programu. Pokus si nejste jisti, kontaktujte naše regionální zástupce._x000a_Zadejte výši odměny, na kterou máte dle podmínek MP nárok (číslo)." sqref="C16" xr:uid="{00000000-0002-0000-0100-00000D000000}">
      <formula1>0</formula1>
      <formula2>100000</formula2>
    </dataValidation>
    <dataValidation allowBlank="1" showInputMessage="1" showErrorMessage="1" promptTitle="Finanční účast města/obce" prompt="Zde vidíte finanční účast Vašeho města/obce na zajištění dané akce." sqref="C17" xr:uid="{00000000-0002-0000-0100-00000E000000}"/>
    <dataValidation allowBlank="1" showInputMessage="1" showErrorMessage="1" promptTitle="Kontaktní údaje agentury" prompt="Kontaktní údaje agentury, zajišťující organozaci dané akce." sqref="C18" xr:uid="{00000000-0002-0000-0100-00000F000000}"/>
    <dataValidation type="whole" allowBlank="1" showInputMessage="1" showErrorMessage="1" promptTitle="Počet kusů" prompt="Zadejte pouze číselný údaj bez textových znaků. Bez uvedení počtu s volbou ANO je automaticky kalkulováno 0 kusů." sqref="F31" xr:uid="{00000000-0002-0000-0100-000010000000}">
      <formula1>0</formula1>
      <formula2>20</formula2>
    </dataValidation>
    <dataValidation type="date" allowBlank="1" showInputMessage="1" showErrorMessage="1" errorTitle="Nevpisujte" error="Nevpisujte žádné údaje!" sqref="F29:F30" xr:uid="{00000000-0002-0000-0100-000011000000}">
      <formula1>42736</formula1>
      <formula2>42755</formula2>
    </dataValidation>
  </dataValidations>
  <hyperlinks>
    <hyperlink ref="B13" r:id="rId1" xr:uid="{00000000-0004-0000-0100-000000000000}"/>
    <hyperlink ref="D22:E22" r:id="rId2" display="http://wicklow.cz/marketing/probihajici-projekty.html" xr:uid="{00000000-0004-0000-0100-000001000000}"/>
  </hyperlinks>
  <printOptions horizontalCentered="1"/>
  <pageMargins left="0.70866141732283472" right="0.70866141732283472" top="0.78740157480314965" bottom="0.78740157480314965" header="0.31496062992125984" footer="0.31496062992125984"/>
  <pageSetup paperSize="9" scale="66" orientation="landscape" r:id="rId3"/>
  <headerFooter>
    <oddHeader>&amp;LDatum tisku: &amp;D&amp;C&amp;"-,Tučné"&amp;16MOTIVAČNÍ PROGRAM PRO OBCE 2017
&amp;12Příloha žádosti o příspěvek na podporu informovanosti&amp;"-,Obyčejné"&amp;11
&amp;R&amp;G</oddHeader>
    <oddFooter>&amp;LKontakt ELEKTROWIN a.s.:
mail: info@elektrowin.cz
tel: 241 091 835&amp;RStrana &amp;P/&amp;N</oddFooter>
  </headerFooter>
  <rowBreaks count="1" manualBreakCount="1">
    <brk id="37" max="5" man="1"/>
  </rowBreaks>
  <legacyDrawingHF r:id="rId4"/>
  <extLst>
    <ext xmlns:x14="http://schemas.microsoft.com/office/spreadsheetml/2009/9/main" uri="{78C0D931-6437-407d-A8EE-F0AAD7539E65}">
      <x14:conditionalFormattings>
        <x14:conditionalFormatting xmlns:xm="http://schemas.microsoft.com/office/excel/2006/main">
          <x14:cfRule type="expression" priority="7" id="{35BCFE09-7E30-4A6B-8032-E8432DE6BC42}">
            <xm:f>$C$8=data!$A$7</xm:f>
            <x14:dxf>
              <border>
                <left style="thin">
                  <color auto="1"/>
                </left>
                <right style="thin">
                  <color auto="1"/>
                </right>
                <top style="thin">
                  <color auto="1"/>
                </top>
                <bottom style="thin">
                  <color auto="1"/>
                </bottom>
                <vertical/>
                <horizontal/>
              </border>
            </x14:dxf>
          </x14:cfRule>
          <x14:cfRule type="expression" priority="14" id="{9DA7666B-461B-42C5-A702-BB8B614525DF}">
            <xm:f>$C$18=data!$B$3</xm:f>
            <x14:dxf>
              <border>
                <left style="thin">
                  <color auto="1"/>
                </left>
                <right style="thin">
                  <color auto="1"/>
                </right>
                <top style="thin">
                  <color auto="1"/>
                </top>
                <bottom style="thin">
                  <color auto="1"/>
                </bottom>
                <vertical/>
                <horizontal/>
              </border>
            </x14:dxf>
          </x14:cfRule>
          <xm:sqref>B28:E31</xm:sqref>
        </x14:conditionalFormatting>
        <x14:conditionalFormatting xmlns:xm="http://schemas.microsoft.com/office/excel/2006/main">
          <x14:cfRule type="expression" priority="8" stopIfTrue="1" id="{AA8003BA-EC26-4677-B2D3-2FCC84204D9F}">
            <xm:f>$C$8=data!$A$7</xm:f>
            <x14:dxf>
              <fill>
                <patternFill>
                  <bgColor theme="0" tint="-0.14996795556505021"/>
                </patternFill>
              </fill>
              <border>
                <left style="thin">
                  <color auto="1"/>
                </left>
                <right style="thin">
                  <color auto="1"/>
                </right>
                <top style="thin">
                  <color auto="1"/>
                </top>
                <bottom style="dashed">
                  <color auto="1"/>
                </bottom>
                <vertical/>
                <horizontal/>
              </border>
            </x14:dxf>
          </x14:cfRule>
          <x14:cfRule type="expression" priority="13" stopIfTrue="1" id="{B32DCC7E-ED54-4DFE-87CC-AA83E4C4D698}">
            <xm:f>$C$18=data!$B$3</xm:f>
            <x14:dxf>
              <fill>
                <patternFill>
                  <bgColor theme="0" tint="-0.14996795556505021"/>
                </patternFill>
              </fill>
              <border>
                <left style="thin">
                  <color auto="1"/>
                </left>
                <right style="thin">
                  <color auto="1"/>
                </right>
                <top style="thin">
                  <color auto="1"/>
                </top>
                <bottom style="dotted">
                  <color auto="1"/>
                </bottom>
                <vertical/>
                <horizontal/>
              </border>
            </x14:dxf>
          </x14:cfRule>
          <xm:sqref>B28:E28</xm:sqref>
        </x14:conditionalFormatting>
        <x14:conditionalFormatting xmlns:xm="http://schemas.microsoft.com/office/excel/2006/main">
          <x14:cfRule type="expression" priority="9" stopIfTrue="1" id="{1C6C02B7-E16B-434B-816E-EB876C6ED739}">
            <xm:f>$C$8=data!$A$7</xm:f>
            <x14:dxf>
              <font>
                <b/>
                <i val="0"/>
              </font>
              <fill>
                <patternFill>
                  <bgColor theme="0" tint="-0.14996795556505021"/>
                </patternFill>
              </fill>
              <border>
                <left style="thin">
                  <color auto="1"/>
                </left>
                <right style="dashed">
                  <color auto="1"/>
                </right>
                <top style="thin">
                  <color auto="1"/>
                </top>
                <bottom style="thin">
                  <color auto="1"/>
                </bottom>
                <vertical/>
                <horizontal/>
              </border>
            </x14:dxf>
          </x14:cfRule>
          <x14:cfRule type="expression" priority="12" stopIfTrue="1" id="{D34F2F67-59A9-42E7-BB32-EB90B6B5BFFF}">
            <xm:f>$C$18=data!$B$3</xm:f>
            <x14:dxf>
              <font>
                <b/>
                <i val="0"/>
              </font>
              <fill>
                <patternFill>
                  <bgColor theme="0" tint="-0.14996795556505021"/>
                </patternFill>
              </fill>
              <border>
                <left style="thin">
                  <color auto="1"/>
                </left>
                <right style="dashed">
                  <color auto="1"/>
                </right>
                <top style="thin">
                  <color auto="1"/>
                </top>
                <bottom style="thin">
                  <color auto="1"/>
                </bottom>
                <vertical/>
                <horizontal/>
              </border>
            </x14:dxf>
          </x14:cfRule>
          <xm:sqref>B28:B31</xm:sqref>
        </x14:conditionalFormatting>
        <x14:conditionalFormatting xmlns:xm="http://schemas.microsoft.com/office/excel/2006/main">
          <x14:cfRule type="expression" priority="10" id="{0A8AF775-5A23-42E6-90E8-7183A4C4CBA1}">
            <xm:f>$C$8=data!$A$7</xm:f>
            <x14:dxf>
              <fill>
                <patternFill>
                  <bgColor theme="9" tint="0.39994506668294322"/>
                </patternFill>
              </fill>
              <border>
                <left/>
                <right/>
                <top/>
                <bottom/>
                <vertical/>
                <horizontal/>
              </border>
            </x14:dxf>
          </x14:cfRule>
          <x14:cfRule type="expression" priority="11" id="{9E5024D0-9892-4845-96B9-8D88DA30D3EF}">
            <xm:f>$C$18=data!$B$3</xm:f>
            <x14:dxf>
              <fill>
                <patternFill>
                  <bgColor theme="9" tint="0.39994506668294322"/>
                </patternFill>
              </fill>
            </x14:dxf>
          </x14:cfRule>
          <xm:sqref>E29:E31</xm:sqref>
        </x14:conditionalFormatting>
        <x14:conditionalFormatting xmlns:xm="http://schemas.microsoft.com/office/excel/2006/main">
          <x14:cfRule type="expression" priority="6" id="{BFB4EB28-2598-4540-8D38-D189839270BD}">
            <xm:f>$C$8=data!$A$7</xm:f>
            <x14:dxf>
              <font>
                <b/>
                <i val="0"/>
              </font>
              <fill>
                <patternFill>
                  <bgColor theme="0" tint="-0.14996795556505021"/>
                </patternFill>
              </fill>
              <border>
                <left style="thin">
                  <color auto="1"/>
                </left>
                <right style="thin">
                  <color auto="1"/>
                </right>
                <top style="thin">
                  <color auto="1"/>
                </top>
                <bottom style="thin">
                  <color auto="1"/>
                </bottom>
                <vertical/>
                <horizontal/>
              </border>
            </x14:dxf>
          </x14:cfRule>
          <xm:sqref>F28</xm:sqref>
        </x14:conditionalFormatting>
        <x14:conditionalFormatting xmlns:xm="http://schemas.microsoft.com/office/excel/2006/main">
          <x14:cfRule type="expression" priority="5" id="{CB05AA93-561E-4223-8C14-1A68868DE40E}">
            <xm:f>$C$8=data!$A$7</xm:f>
            <x14:dxf>
              <fill>
                <patternFill patternType="mediumGray">
                  <bgColor theme="0" tint="-0.14996795556505021"/>
                </patternFill>
              </fill>
              <border>
                <left style="thin">
                  <color auto="1"/>
                </left>
                <right style="thin">
                  <color auto="1"/>
                </right>
                <top style="thin">
                  <color auto="1"/>
                </top>
                <bottom style="thin">
                  <color auto="1"/>
                </bottom>
                <vertical/>
                <horizontal/>
              </border>
            </x14:dxf>
          </x14:cfRule>
          <xm:sqref>F29:F30</xm:sqref>
        </x14:conditionalFormatting>
        <x14:conditionalFormatting xmlns:xm="http://schemas.microsoft.com/office/excel/2006/main">
          <x14:cfRule type="expression" priority="4" id="{A3029F1E-B8A2-445F-9832-280BBB6033DC}">
            <xm:f>$C$8=data!$A$7</xm:f>
            <x14:dxf>
              <fill>
                <patternFill>
                  <bgColor theme="9" tint="0.39994506668294322"/>
                </patternFill>
              </fill>
              <border>
                <left style="thin">
                  <color auto="1"/>
                </left>
                <right style="thin">
                  <color auto="1"/>
                </right>
                <top style="thin">
                  <color auto="1"/>
                </top>
                <bottom style="thin">
                  <color auto="1"/>
                </bottom>
                <vertical/>
                <horizontal/>
              </border>
            </x14:dxf>
          </x14:cfRule>
          <xm:sqref>F31</xm:sqref>
        </x14:conditionalFormatting>
        <x14:conditionalFormatting xmlns:xm="http://schemas.microsoft.com/office/excel/2006/main">
          <x14:cfRule type="expression" priority="3" id="{3D0CC36B-CC1A-4016-8732-17DBF6723FEB}">
            <xm:f>$C$8=data!$A$8</xm:f>
            <x14:dxf>
              <font>
                <b/>
                <i val="0"/>
              </font>
              <fill>
                <patternFill>
                  <bgColor theme="0" tint="-0.14996795556505021"/>
                </patternFill>
              </fill>
              <border>
                <left style="thin">
                  <color auto="1"/>
                </left>
                <right style="thin">
                  <color auto="1"/>
                </right>
                <top style="thin">
                  <color auto="1"/>
                </top>
                <bottom style="thin">
                  <color auto="1"/>
                </bottom>
                <vertical/>
                <horizontal/>
              </border>
            </x14:dxf>
          </x14:cfRule>
          <xm:sqref>B28:E28 B29:B30</xm:sqref>
        </x14:conditionalFormatting>
        <x14:conditionalFormatting xmlns:xm="http://schemas.microsoft.com/office/excel/2006/main">
          <x14:cfRule type="expression" priority="2" id="{B3FC09EE-673F-44D5-B672-D961BF6A9C79}">
            <xm:f>$C$8=data!$A$8</xm:f>
            <x14:dxf>
              <border>
                <left style="thin">
                  <color auto="1"/>
                </left>
                <right style="thin">
                  <color auto="1"/>
                </right>
                <top style="thin">
                  <color auto="1"/>
                </top>
                <bottom style="thin">
                  <color auto="1"/>
                </bottom>
                <vertical/>
                <horizontal/>
              </border>
            </x14:dxf>
          </x14:cfRule>
          <xm:sqref>B28:E30</xm:sqref>
        </x14:conditionalFormatting>
        <x14:conditionalFormatting xmlns:xm="http://schemas.microsoft.com/office/excel/2006/main">
          <x14:cfRule type="expression" priority="1" id="{19A08D9E-6006-4563-8260-C2F3E6D4380F}">
            <xm:f>$C$8=data!$A$8</xm:f>
            <x14:dxf>
              <fill>
                <patternFill>
                  <bgColor theme="9" tint="0.39994506668294322"/>
                </patternFill>
              </fill>
              <border>
                <left style="thin">
                  <color auto="1"/>
                </left>
                <right style="thin">
                  <color auto="1"/>
                </right>
                <top style="thin">
                  <color auto="1"/>
                </top>
                <bottom style="thin">
                  <color auto="1"/>
                </bottom>
                <vertical/>
                <horizontal/>
              </border>
            </x14:dxf>
          </x14:cfRule>
          <xm:sqref>E29:E30</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promptTitle="Zájem o atrakci/soutěž" prompt="Zvolte, zda máte o zvýhodněný balíček (v případě Elektrolhoty o grafickou přípravu plakátu/letáku), či si atrakce nakombinujete sami, výběrem ANO/NE ze seznamu po kliknutí na šipku." xr:uid="{00000000-0002-0000-0100-000012000000}">
          <x14:formula1>
            <xm:f>data!$M$3:$M$4</xm:f>
          </x14:formula1>
          <xm:sqref>C26</xm:sqref>
        </x14:dataValidation>
        <x14:dataValidation type="list" allowBlank="1" showInputMessage="1" showErrorMessage="1" errorTitle="Chyba výběru!" error="Hodnota v buňce není platná!" promptTitle="Vyberte typ akce" prompt="Výběr provedete kliknutí na šipku v této buňce a dalším kliknutím na Vámi vybraný typ akce._x000a_Po zadání uvidíte krátký popis akce." xr:uid="{00000000-0002-0000-0100-000013000000}">
          <x14:formula1>
            <xm:f>data!$A$2:$A$12</xm:f>
          </x14:formula1>
          <xm:sqref>C8</xm:sqref>
        </x14:dataValidation>
        <x14:dataValidation type="list" allowBlank="1" showInputMessage="1" showErrorMessage="1" promptTitle="Zájem o doplňkové aktivity" prompt="Zvolte, zda máte o danoudoplňkovou atrakci zájem, či nikoliv, výběrem ANO/NE ze seznamu po kliknutí na šipku. Výběrem ANO bude její cena zahrnuta do celkové ceny akce." xr:uid="{00000000-0002-0000-0100-000014000000}">
          <x14:formula1>
            <xm:f>data!$M$2:$M$4</xm:f>
          </x14:formula1>
          <xm:sqref>E29:E31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R31"/>
  <sheetViews>
    <sheetView zoomScale="85" zoomScaleNormal="85" workbookViewId="0">
      <pane xSplit="1" ySplit="1" topLeftCell="B2" activePane="bottomRight" state="frozen"/>
      <selection pane="topRight" activeCell="B1" sqref="B1"/>
      <selection pane="bottomLeft" activeCell="A2" sqref="A2"/>
      <selection pane="bottomRight" activeCell="D4" sqref="D4"/>
    </sheetView>
  </sheetViews>
  <sheetFormatPr defaultRowHeight="15" outlineLevelCol="1" x14ac:dyDescent="0.25"/>
  <cols>
    <col min="1" max="1" width="22.7109375" bestFit="1" customWidth="1"/>
    <col min="4" max="4" width="18.85546875" bestFit="1" customWidth="1"/>
    <col min="6" max="6" width="15" bestFit="1" customWidth="1"/>
    <col min="27" max="30" width="9.140625" customWidth="1"/>
    <col min="31" max="60" width="9.140625" hidden="1" customWidth="1" outlineLevel="1"/>
    <col min="61" max="61" width="9.140625" collapsed="1"/>
    <col min="65" max="65" width="41.140625" bestFit="1" customWidth="1"/>
    <col min="66" max="66" width="36.42578125" bestFit="1" customWidth="1"/>
    <col min="68" max="68" width="28.85546875" customWidth="1"/>
  </cols>
  <sheetData>
    <row r="1" spans="1:96" ht="120" x14ac:dyDescent="0.25">
      <c r="A1" s="1" t="s">
        <v>0</v>
      </c>
      <c r="B1" s="1" t="s">
        <v>2</v>
      </c>
      <c r="C1" s="1" t="s">
        <v>4</v>
      </c>
      <c r="D1" t="s">
        <v>43</v>
      </c>
      <c r="E1" t="s">
        <v>44</v>
      </c>
      <c r="F1" t="s">
        <v>45</v>
      </c>
      <c r="G1" t="s">
        <v>46</v>
      </c>
      <c r="H1" s="1" t="s">
        <v>1</v>
      </c>
      <c r="I1" s="1" t="s">
        <v>5</v>
      </c>
      <c r="J1" s="1"/>
      <c r="K1" s="1" t="s">
        <v>7</v>
      </c>
      <c r="L1" s="1"/>
      <c r="M1" s="1"/>
      <c r="N1" s="1"/>
      <c r="O1" s="1" t="s">
        <v>71</v>
      </c>
      <c r="P1" s="1" t="s">
        <v>36</v>
      </c>
      <c r="Q1" s="1"/>
      <c r="R1" s="1" t="s">
        <v>11</v>
      </c>
      <c r="S1" s="1" t="s">
        <v>52</v>
      </c>
      <c r="T1" s="1" t="s">
        <v>53</v>
      </c>
      <c r="U1" s="1" t="s">
        <v>12</v>
      </c>
      <c r="V1" s="1"/>
      <c r="W1" s="1" t="s">
        <v>15</v>
      </c>
      <c r="X1" s="1" t="s">
        <v>17</v>
      </c>
      <c r="Y1" s="1" t="s">
        <v>16</v>
      </c>
      <c r="Z1" s="1" t="s">
        <v>123</v>
      </c>
      <c r="AA1" s="1" t="s">
        <v>124</v>
      </c>
      <c r="AB1" s="1" t="s">
        <v>126</v>
      </c>
      <c r="AC1" s="1" t="s">
        <v>132</v>
      </c>
      <c r="AD1" s="1" t="s">
        <v>133</v>
      </c>
      <c r="AE1" s="1" t="s">
        <v>24</v>
      </c>
      <c r="AF1" s="1" t="s">
        <v>18</v>
      </c>
      <c r="AG1" s="1" t="s">
        <v>25</v>
      </c>
      <c r="AH1" s="1" t="s">
        <v>19</v>
      </c>
      <c r="AI1" s="1" t="s">
        <v>26</v>
      </c>
      <c r="AJ1" s="1" t="s">
        <v>20</v>
      </c>
      <c r="AK1" s="1" t="s">
        <v>27</v>
      </c>
      <c r="AL1" s="1" t="s">
        <v>21</v>
      </c>
      <c r="AM1" s="1" t="s">
        <v>28</v>
      </c>
      <c r="AN1" s="1" t="s">
        <v>22</v>
      </c>
      <c r="AO1" s="1" t="s">
        <v>29</v>
      </c>
      <c r="AP1" s="1" t="s">
        <v>23</v>
      </c>
      <c r="AQ1" s="1" t="s">
        <v>30</v>
      </c>
      <c r="AR1" s="1" t="s">
        <v>31</v>
      </c>
      <c r="AS1" s="1" t="s">
        <v>32</v>
      </c>
      <c r="AT1" s="1" t="s">
        <v>55</v>
      </c>
      <c r="AU1" s="1" t="s">
        <v>61</v>
      </c>
      <c r="AV1" s="1" t="s">
        <v>56</v>
      </c>
      <c r="AW1" s="1" t="s">
        <v>62</v>
      </c>
      <c r="AX1" s="1" t="s">
        <v>57</v>
      </c>
      <c r="AY1" s="1" t="s">
        <v>63</v>
      </c>
      <c r="AZ1" s="1" t="s">
        <v>58</v>
      </c>
      <c r="BA1" s="1" t="s">
        <v>64</v>
      </c>
      <c r="BB1" s="1" t="s">
        <v>59</v>
      </c>
      <c r="BC1" s="1" t="s">
        <v>65</v>
      </c>
      <c r="BD1" s="1" t="s">
        <v>60</v>
      </c>
      <c r="BE1" s="1" t="s">
        <v>66</v>
      </c>
      <c r="BF1" s="1" t="s">
        <v>34</v>
      </c>
      <c r="BG1" s="1" t="s">
        <v>35</v>
      </c>
      <c r="BH1" s="1" t="s">
        <v>93</v>
      </c>
      <c r="BI1" s="1" t="s">
        <v>76</v>
      </c>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row>
    <row r="3" spans="1:96" x14ac:dyDescent="0.25">
      <c r="A3" s="4" t="s">
        <v>98</v>
      </c>
      <c r="B3" t="s">
        <v>104</v>
      </c>
      <c r="C3" t="s">
        <v>108</v>
      </c>
      <c r="D3" t="s">
        <v>105</v>
      </c>
      <c r="F3" s="2">
        <v>603726555</v>
      </c>
      <c r="G3" s="8" t="s">
        <v>106</v>
      </c>
      <c r="H3">
        <v>2</v>
      </c>
      <c r="I3">
        <v>250</v>
      </c>
      <c r="J3" t="s">
        <v>6</v>
      </c>
      <c r="K3">
        <v>4</v>
      </c>
      <c r="M3" t="s">
        <v>8</v>
      </c>
      <c r="O3">
        <v>2000</v>
      </c>
      <c r="P3">
        <f>1000+500+500+500+200+2000</f>
        <v>4700</v>
      </c>
      <c r="Q3" t="s">
        <v>10</v>
      </c>
      <c r="R3" s="3">
        <v>0</v>
      </c>
      <c r="S3">
        <v>0</v>
      </c>
      <c r="T3">
        <v>0</v>
      </c>
      <c r="U3" s="4">
        <v>8</v>
      </c>
      <c r="V3" s="4" t="s">
        <v>13</v>
      </c>
      <c r="W3">
        <v>0</v>
      </c>
      <c r="X3">
        <v>2000</v>
      </c>
      <c r="Y3">
        <v>0</v>
      </c>
      <c r="Z3">
        <v>0</v>
      </c>
      <c r="AA3">
        <v>0</v>
      </c>
      <c r="AB3">
        <v>0</v>
      </c>
      <c r="AC3">
        <v>0</v>
      </c>
      <c r="AD3">
        <v>0</v>
      </c>
      <c r="AE3">
        <v>0</v>
      </c>
      <c r="AF3">
        <v>0</v>
      </c>
      <c r="AG3">
        <v>0</v>
      </c>
      <c r="AH3">
        <v>0</v>
      </c>
      <c r="AI3">
        <v>0</v>
      </c>
      <c r="AJ3">
        <v>0</v>
      </c>
      <c r="AK3">
        <v>0</v>
      </c>
      <c r="AL3">
        <v>0</v>
      </c>
      <c r="AM3">
        <v>0</v>
      </c>
      <c r="AN3">
        <v>0</v>
      </c>
      <c r="AO3">
        <v>0</v>
      </c>
      <c r="AP3">
        <v>0</v>
      </c>
      <c r="AQ3">
        <v>0</v>
      </c>
      <c r="AR3">
        <v>0</v>
      </c>
      <c r="AS3">
        <v>0</v>
      </c>
      <c r="AT3">
        <v>0</v>
      </c>
      <c r="AU3">
        <v>0</v>
      </c>
      <c r="AV3">
        <v>0</v>
      </c>
      <c r="AW3">
        <v>0</v>
      </c>
      <c r="AX3">
        <v>0</v>
      </c>
      <c r="AY3">
        <v>0</v>
      </c>
      <c r="AZ3">
        <v>0</v>
      </c>
      <c r="BA3">
        <v>0</v>
      </c>
      <c r="BB3">
        <v>0</v>
      </c>
      <c r="BC3">
        <v>0</v>
      </c>
      <c r="BD3">
        <v>0</v>
      </c>
      <c r="BE3">
        <v>0</v>
      </c>
      <c r="BF3">
        <v>0</v>
      </c>
      <c r="BG3">
        <v>0</v>
      </c>
      <c r="BI3" s="7" t="s">
        <v>109</v>
      </c>
    </row>
    <row r="4" spans="1:96" x14ac:dyDescent="0.25">
      <c r="A4" s="4" t="s">
        <v>99</v>
      </c>
      <c r="B4" t="s">
        <v>104</v>
      </c>
      <c r="C4" t="s">
        <v>108</v>
      </c>
      <c r="D4" t="s">
        <v>105</v>
      </c>
      <c r="F4" s="2">
        <v>603726555</v>
      </c>
      <c r="G4" s="8" t="s">
        <v>106</v>
      </c>
      <c r="H4">
        <v>4</v>
      </c>
      <c r="I4">
        <v>250</v>
      </c>
      <c r="J4" t="s">
        <v>6</v>
      </c>
      <c r="K4">
        <v>4</v>
      </c>
      <c r="M4" t="s">
        <v>9</v>
      </c>
      <c r="O4">
        <v>3000</v>
      </c>
      <c r="P4">
        <f>1000+1500+1500+800+500+300+3000</f>
        <v>8600</v>
      </c>
      <c r="Q4" t="s">
        <v>10</v>
      </c>
      <c r="R4" s="3">
        <v>0</v>
      </c>
      <c r="S4">
        <v>0</v>
      </c>
      <c r="T4">
        <v>0</v>
      </c>
      <c r="U4" s="4">
        <v>10</v>
      </c>
      <c r="V4" s="4" t="s">
        <v>13</v>
      </c>
      <c r="W4">
        <v>0</v>
      </c>
      <c r="X4">
        <v>2000</v>
      </c>
      <c r="Y4">
        <v>0</v>
      </c>
      <c r="Z4">
        <v>0</v>
      </c>
      <c r="AA4">
        <v>0</v>
      </c>
      <c r="AB4">
        <v>0</v>
      </c>
      <c r="AC4">
        <v>0</v>
      </c>
      <c r="AD4">
        <v>0</v>
      </c>
      <c r="AE4">
        <v>0</v>
      </c>
      <c r="AF4">
        <v>0</v>
      </c>
      <c r="AG4">
        <v>0</v>
      </c>
      <c r="AH4">
        <v>0</v>
      </c>
      <c r="AI4">
        <v>0</v>
      </c>
      <c r="AJ4">
        <v>0</v>
      </c>
      <c r="AK4">
        <v>0</v>
      </c>
      <c r="AL4">
        <v>0</v>
      </c>
      <c r="AM4">
        <v>0</v>
      </c>
      <c r="AN4">
        <v>0</v>
      </c>
      <c r="AO4">
        <v>0</v>
      </c>
      <c r="AP4">
        <v>0</v>
      </c>
      <c r="AQ4">
        <v>0</v>
      </c>
      <c r="AR4">
        <v>0</v>
      </c>
      <c r="AS4">
        <v>0</v>
      </c>
      <c r="AT4">
        <v>0</v>
      </c>
      <c r="AU4">
        <v>0</v>
      </c>
      <c r="AV4">
        <v>0</v>
      </c>
      <c r="AW4">
        <v>0</v>
      </c>
      <c r="AX4">
        <v>0</v>
      </c>
      <c r="AY4">
        <v>0</v>
      </c>
      <c r="AZ4">
        <v>0</v>
      </c>
      <c r="BA4">
        <v>0</v>
      </c>
      <c r="BB4">
        <v>0</v>
      </c>
      <c r="BC4">
        <v>0</v>
      </c>
      <c r="BD4">
        <v>0</v>
      </c>
      <c r="BE4">
        <v>0</v>
      </c>
      <c r="BF4">
        <v>0</v>
      </c>
      <c r="BG4">
        <v>0</v>
      </c>
      <c r="BI4" s="7" t="s">
        <v>111</v>
      </c>
    </row>
    <row r="5" spans="1:96" x14ac:dyDescent="0.25">
      <c r="A5" s="4" t="s">
        <v>100</v>
      </c>
      <c r="B5" t="s">
        <v>104</v>
      </c>
      <c r="C5" t="s">
        <v>108</v>
      </c>
      <c r="D5" t="s">
        <v>105</v>
      </c>
      <c r="F5" s="2">
        <v>603726555</v>
      </c>
      <c r="G5" s="8" t="s">
        <v>106</v>
      </c>
      <c r="H5">
        <v>8</v>
      </c>
      <c r="I5">
        <v>250</v>
      </c>
      <c r="J5" t="s">
        <v>6</v>
      </c>
      <c r="K5">
        <v>4</v>
      </c>
      <c r="O5">
        <v>4000</v>
      </c>
      <c r="P5">
        <f>1000+3000+3000+1000+5000+3000+500+600+4000</f>
        <v>21100</v>
      </c>
      <c r="Q5" t="s">
        <v>10</v>
      </c>
      <c r="R5" s="3">
        <v>0</v>
      </c>
      <c r="S5">
        <v>0</v>
      </c>
      <c r="T5">
        <v>0</v>
      </c>
      <c r="U5" s="4">
        <v>20</v>
      </c>
      <c r="V5" s="4" t="s">
        <v>13</v>
      </c>
      <c r="W5">
        <v>0</v>
      </c>
      <c r="X5">
        <v>2000</v>
      </c>
      <c r="Y5">
        <v>0</v>
      </c>
      <c r="Z5">
        <v>0</v>
      </c>
      <c r="AA5">
        <v>0</v>
      </c>
      <c r="AB5">
        <v>0</v>
      </c>
      <c r="AC5">
        <v>0</v>
      </c>
      <c r="AD5">
        <v>0</v>
      </c>
      <c r="AE5">
        <v>0</v>
      </c>
      <c r="AF5">
        <v>0</v>
      </c>
      <c r="AG5">
        <v>0</v>
      </c>
      <c r="AH5">
        <v>0</v>
      </c>
      <c r="AI5">
        <v>0</v>
      </c>
      <c r="AJ5">
        <v>0</v>
      </c>
      <c r="AK5">
        <v>0</v>
      </c>
      <c r="AL5">
        <v>0</v>
      </c>
      <c r="AM5">
        <v>0</v>
      </c>
      <c r="AN5">
        <v>0</v>
      </c>
      <c r="AO5">
        <v>0</v>
      </c>
      <c r="AP5">
        <v>0</v>
      </c>
      <c r="AQ5">
        <v>0</v>
      </c>
      <c r="AR5">
        <v>0</v>
      </c>
      <c r="AS5">
        <v>0</v>
      </c>
      <c r="AT5">
        <v>0</v>
      </c>
      <c r="AU5">
        <v>0</v>
      </c>
      <c r="AV5">
        <v>0</v>
      </c>
      <c r="AW5">
        <v>0</v>
      </c>
      <c r="AX5">
        <v>0</v>
      </c>
      <c r="AY5">
        <v>0</v>
      </c>
      <c r="AZ5">
        <v>0</v>
      </c>
      <c r="BA5">
        <v>0</v>
      </c>
      <c r="BB5">
        <v>0</v>
      </c>
      <c r="BC5">
        <v>0</v>
      </c>
      <c r="BD5">
        <v>0</v>
      </c>
      <c r="BE5">
        <v>0</v>
      </c>
      <c r="BF5">
        <v>0</v>
      </c>
      <c r="BG5">
        <v>0</v>
      </c>
      <c r="BI5" s="7" t="s">
        <v>110</v>
      </c>
    </row>
    <row r="6" spans="1:96" x14ac:dyDescent="0.25">
      <c r="A6" s="4" t="s">
        <v>148</v>
      </c>
      <c r="B6" t="s">
        <v>104</v>
      </c>
      <c r="C6" t="s">
        <v>108</v>
      </c>
      <c r="D6" t="s">
        <v>105</v>
      </c>
      <c r="F6" s="2">
        <v>603726555</v>
      </c>
      <c r="G6" s="8" t="s">
        <v>106</v>
      </c>
      <c r="K6">
        <v>4</v>
      </c>
      <c r="O6">
        <v>0</v>
      </c>
      <c r="P6">
        <v>23000</v>
      </c>
      <c r="Q6" t="s">
        <v>10</v>
      </c>
      <c r="R6" s="3">
        <v>0</v>
      </c>
      <c r="S6">
        <v>0</v>
      </c>
      <c r="T6">
        <v>0</v>
      </c>
      <c r="U6" s="4">
        <v>22</v>
      </c>
      <c r="V6" s="4" t="s">
        <v>13</v>
      </c>
      <c r="W6">
        <v>0</v>
      </c>
      <c r="X6">
        <v>2000</v>
      </c>
      <c r="Y6">
        <v>0</v>
      </c>
      <c r="Z6">
        <v>0</v>
      </c>
      <c r="AA6">
        <v>0</v>
      </c>
      <c r="AB6">
        <v>0</v>
      </c>
      <c r="AC6">
        <v>0</v>
      </c>
      <c r="AD6">
        <v>0</v>
      </c>
      <c r="BI6" s="7" t="s">
        <v>149</v>
      </c>
    </row>
    <row r="7" spans="1:96" x14ac:dyDescent="0.25">
      <c r="A7" t="s">
        <v>101</v>
      </c>
      <c r="B7" t="s">
        <v>14</v>
      </c>
      <c r="C7" t="s">
        <v>120</v>
      </c>
      <c r="D7" t="s">
        <v>121</v>
      </c>
      <c r="F7" s="2">
        <v>603759917</v>
      </c>
      <c r="G7" s="8" t="s">
        <v>122</v>
      </c>
      <c r="H7">
        <v>0</v>
      </c>
      <c r="I7">
        <v>0</v>
      </c>
      <c r="J7" t="s">
        <v>6</v>
      </c>
      <c r="K7">
        <v>7</v>
      </c>
      <c r="O7">
        <v>0</v>
      </c>
      <c r="P7">
        <v>9000</v>
      </c>
      <c r="Q7" t="s">
        <v>10</v>
      </c>
      <c r="R7" s="5">
        <v>0</v>
      </c>
      <c r="S7">
        <v>0</v>
      </c>
      <c r="T7">
        <v>0</v>
      </c>
      <c r="U7">
        <v>7</v>
      </c>
      <c r="V7" t="s">
        <v>13</v>
      </c>
      <c r="Z7">
        <v>5000</v>
      </c>
      <c r="AA7">
        <v>15000</v>
      </c>
      <c r="AB7">
        <v>2000</v>
      </c>
      <c r="AC7">
        <v>0</v>
      </c>
      <c r="AD7">
        <v>0</v>
      </c>
      <c r="AE7">
        <v>0</v>
      </c>
      <c r="AF7">
        <v>0</v>
      </c>
      <c r="AG7">
        <v>0</v>
      </c>
      <c r="AH7">
        <v>0</v>
      </c>
      <c r="AI7">
        <v>0</v>
      </c>
      <c r="AJ7">
        <v>0</v>
      </c>
      <c r="AK7">
        <v>0</v>
      </c>
      <c r="AL7">
        <v>0</v>
      </c>
      <c r="AM7">
        <v>0</v>
      </c>
      <c r="AN7">
        <v>0</v>
      </c>
      <c r="AO7">
        <v>0</v>
      </c>
      <c r="AP7">
        <v>0</v>
      </c>
      <c r="AQ7">
        <v>0</v>
      </c>
      <c r="AR7">
        <v>0</v>
      </c>
      <c r="AS7">
        <v>0</v>
      </c>
      <c r="AT7">
        <v>10000</v>
      </c>
      <c r="AU7">
        <v>2000</v>
      </c>
      <c r="AV7">
        <v>10000</v>
      </c>
      <c r="AW7">
        <v>2000</v>
      </c>
      <c r="AX7">
        <v>4000</v>
      </c>
      <c r="AY7">
        <v>800</v>
      </c>
      <c r="AZ7">
        <v>3000</v>
      </c>
      <c r="BA7">
        <v>600</v>
      </c>
      <c r="BB7">
        <v>5000</v>
      </c>
      <c r="BC7">
        <v>1000</v>
      </c>
      <c r="BD7">
        <v>7000</v>
      </c>
      <c r="BE7">
        <v>1400</v>
      </c>
      <c r="BF7">
        <v>44900</v>
      </c>
      <c r="BG7">
        <v>6000</v>
      </c>
      <c r="BI7" s="7" t="s">
        <v>140</v>
      </c>
      <c r="BM7" t="s">
        <v>98</v>
      </c>
      <c r="BN7" s="1" t="s">
        <v>112</v>
      </c>
      <c r="BO7" s="1">
        <v>5000</v>
      </c>
      <c r="BP7" t="s">
        <v>114</v>
      </c>
    </row>
    <row r="8" spans="1:96" x14ac:dyDescent="0.25">
      <c r="A8" t="s">
        <v>102</v>
      </c>
      <c r="B8" t="s">
        <v>14</v>
      </c>
      <c r="C8" t="s">
        <v>120</v>
      </c>
      <c r="D8" t="s">
        <v>121</v>
      </c>
      <c r="F8" s="2">
        <v>603759917</v>
      </c>
      <c r="G8" s="8" t="s">
        <v>122</v>
      </c>
      <c r="H8">
        <v>0</v>
      </c>
      <c r="I8">
        <v>0</v>
      </c>
      <c r="J8" t="s">
        <v>6</v>
      </c>
      <c r="K8">
        <v>4</v>
      </c>
      <c r="O8">
        <v>0</v>
      </c>
      <c r="P8">
        <v>9000</v>
      </c>
      <c r="Q8" t="s">
        <v>10</v>
      </c>
      <c r="R8" s="5">
        <v>0</v>
      </c>
      <c r="S8">
        <v>0</v>
      </c>
      <c r="T8">
        <v>0</v>
      </c>
      <c r="U8">
        <v>7</v>
      </c>
      <c r="V8" t="s">
        <v>13</v>
      </c>
      <c r="Z8">
        <v>0</v>
      </c>
      <c r="AA8">
        <v>0</v>
      </c>
      <c r="AB8">
        <v>0</v>
      </c>
      <c r="AC8">
        <v>15000</v>
      </c>
      <c r="AD8">
        <v>4000</v>
      </c>
      <c r="AE8">
        <v>800</v>
      </c>
      <c r="AF8">
        <v>3000</v>
      </c>
      <c r="AG8">
        <v>600</v>
      </c>
      <c r="AH8">
        <v>5000</v>
      </c>
      <c r="AI8">
        <v>1000</v>
      </c>
      <c r="AJ8">
        <v>3000</v>
      </c>
      <c r="AK8">
        <v>600</v>
      </c>
      <c r="AL8">
        <v>4000</v>
      </c>
      <c r="AM8">
        <v>800</v>
      </c>
      <c r="AN8">
        <v>3000</v>
      </c>
      <c r="AO8">
        <v>600</v>
      </c>
      <c r="AP8">
        <v>4000</v>
      </c>
      <c r="AQ8">
        <v>800</v>
      </c>
      <c r="AR8">
        <v>0</v>
      </c>
      <c r="AS8">
        <v>0</v>
      </c>
      <c r="AT8">
        <v>0</v>
      </c>
      <c r="AU8">
        <v>0</v>
      </c>
      <c r="AV8">
        <v>0</v>
      </c>
      <c r="AW8">
        <v>0</v>
      </c>
      <c r="AX8">
        <v>0</v>
      </c>
      <c r="AY8">
        <v>0</v>
      </c>
      <c r="AZ8">
        <v>0</v>
      </c>
      <c r="BA8">
        <v>0</v>
      </c>
      <c r="BB8">
        <v>0</v>
      </c>
      <c r="BC8">
        <v>0</v>
      </c>
      <c r="BD8">
        <v>0</v>
      </c>
      <c r="BE8">
        <v>0</v>
      </c>
      <c r="BF8">
        <v>44900</v>
      </c>
      <c r="BG8">
        <v>6000</v>
      </c>
      <c r="BI8" s="7" t="s">
        <v>147</v>
      </c>
      <c r="BM8" t="s">
        <v>99</v>
      </c>
      <c r="BN8" s="1" t="s">
        <v>112</v>
      </c>
      <c r="BO8">
        <v>5000</v>
      </c>
      <c r="BP8" t="s">
        <v>114</v>
      </c>
    </row>
    <row r="9" spans="1:96" x14ac:dyDescent="0.25">
      <c r="A9" t="s">
        <v>94</v>
      </c>
      <c r="B9" s="9" t="s">
        <v>37</v>
      </c>
      <c r="C9" s="7" t="s">
        <v>107</v>
      </c>
      <c r="D9" t="s">
        <v>150</v>
      </c>
      <c r="F9" s="2">
        <v>775939141</v>
      </c>
      <c r="G9" s="8" t="s">
        <v>68</v>
      </c>
      <c r="H9">
        <v>0</v>
      </c>
      <c r="I9">
        <v>0</v>
      </c>
      <c r="J9" t="s">
        <v>6</v>
      </c>
      <c r="K9">
        <v>4</v>
      </c>
      <c r="O9">
        <v>0</v>
      </c>
      <c r="P9">
        <v>0</v>
      </c>
      <c r="Q9" t="s">
        <v>10</v>
      </c>
      <c r="R9" s="5">
        <v>0</v>
      </c>
      <c r="S9" s="9">
        <v>0</v>
      </c>
      <c r="T9" s="9">
        <v>200</v>
      </c>
      <c r="U9" s="9">
        <v>11</v>
      </c>
      <c r="V9" s="9" t="s">
        <v>13</v>
      </c>
      <c r="W9">
        <v>8250</v>
      </c>
      <c r="X9">
        <v>360</v>
      </c>
      <c r="Y9">
        <v>0</v>
      </c>
      <c r="BI9" s="7" t="s">
        <v>141</v>
      </c>
      <c r="BM9" t="s">
        <v>100</v>
      </c>
      <c r="BN9" s="1" t="s">
        <v>112</v>
      </c>
      <c r="BO9">
        <v>5000</v>
      </c>
      <c r="BP9" t="s">
        <v>114</v>
      </c>
    </row>
    <row r="10" spans="1:96" x14ac:dyDescent="0.25">
      <c r="A10" t="s">
        <v>95</v>
      </c>
      <c r="B10" s="9" t="s">
        <v>37</v>
      </c>
      <c r="C10" s="7" t="s">
        <v>107</v>
      </c>
      <c r="D10" t="s">
        <v>150</v>
      </c>
      <c r="F10" s="2">
        <v>775939141</v>
      </c>
      <c r="G10" s="8" t="s">
        <v>68</v>
      </c>
      <c r="H10">
        <v>0</v>
      </c>
      <c r="I10">
        <v>0</v>
      </c>
      <c r="J10" t="s">
        <v>6</v>
      </c>
      <c r="K10">
        <v>4</v>
      </c>
      <c r="O10">
        <v>0</v>
      </c>
      <c r="P10">
        <v>0</v>
      </c>
      <c r="Q10" t="s">
        <v>10</v>
      </c>
      <c r="R10" s="5">
        <v>0</v>
      </c>
      <c r="S10" s="9">
        <v>201</v>
      </c>
      <c r="T10" s="9">
        <v>400</v>
      </c>
      <c r="U10" s="9">
        <v>10</v>
      </c>
      <c r="V10" s="9" t="s">
        <v>13</v>
      </c>
      <c r="W10">
        <v>12000</v>
      </c>
      <c r="X10">
        <f>3*180</f>
        <v>540</v>
      </c>
      <c r="Y10">
        <v>0</v>
      </c>
      <c r="BI10" s="7" t="s">
        <v>142</v>
      </c>
      <c r="BM10" t="s">
        <v>98</v>
      </c>
      <c r="BN10" t="s">
        <v>33</v>
      </c>
      <c r="BO10">
        <v>3000</v>
      </c>
      <c r="BP10" t="s">
        <v>115</v>
      </c>
    </row>
    <row r="11" spans="1:96" x14ac:dyDescent="0.25">
      <c r="A11" t="s">
        <v>96</v>
      </c>
      <c r="B11" s="9" t="s">
        <v>37</v>
      </c>
      <c r="C11" s="7" t="s">
        <v>107</v>
      </c>
      <c r="D11" t="s">
        <v>150</v>
      </c>
      <c r="F11" s="2">
        <v>775939141</v>
      </c>
      <c r="G11" s="8" t="s">
        <v>68</v>
      </c>
      <c r="H11">
        <v>0</v>
      </c>
      <c r="I11">
        <v>0</v>
      </c>
      <c r="J11" t="s">
        <v>6</v>
      </c>
      <c r="K11">
        <v>4</v>
      </c>
      <c r="O11">
        <v>0</v>
      </c>
      <c r="P11">
        <v>0</v>
      </c>
      <c r="Q11" t="s">
        <v>10</v>
      </c>
      <c r="R11" s="5">
        <v>0</v>
      </c>
      <c r="S11" s="9">
        <v>401</v>
      </c>
      <c r="T11" s="9">
        <v>2000</v>
      </c>
      <c r="U11" s="9">
        <v>9</v>
      </c>
      <c r="V11" s="9" t="s">
        <v>13</v>
      </c>
      <c r="W11">
        <v>14000</v>
      </c>
      <c r="X11">
        <f>4*180</f>
        <v>720</v>
      </c>
      <c r="Y11">
        <v>0</v>
      </c>
      <c r="BI11" s="7" t="s">
        <v>143</v>
      </c>
      <c r="BM11" t="s">
        <v>99</v>
      </c>
      <c r="BN11" t="s">
        <v>33</v>
      </c>
      <c r="BO11">
        <v>3000</v>
      </c>
      <c r="BP11" t="s">
        <v>115</v>
      </c>
    </row>
    <row r="12" spans="1:96" x14ac:dyDescent="0.25">
      <c r="A12" t="s">
        <v>97</v>
      </c>
      <c r="B12" s="9" t="s">
        <v>37</v>
      </c>
      <c r="C12" s="7" t="s">
        <v>107</v>
      </c>
      <c r="D12" t="s">
        <v>150</v>
      </c>
      <c r="F12" s="2">
        <v>775939141</v>
      </c>
      <c r="G12" s="8" t="s">
        <v>68</v>
      </c>
      <c r="H12">
        <v>0</v>
      </c>
      <c r="I12">
        <v>0</v>
      </c>
      <c r="J12" t="s">
        <v>6</v>
      </c>
      <c r="K12">
        <v>4</v>
      </c>
      <c r="O12">
        <v>0</v>
      </c>
      <c r="P12">
        <v>0</v>
      </c>
      <c r="Q12" t="s">
        <v>10</v>
      </c>
      <c r="R12" s="5">
        <v>0</v>
      </c>
      <c r="S12" s="9"/>
      <c r="T12" s="9"/>
      <c r="U12" s="9"/>
      <c r="V12" s="9"/>
      <c r="W12">
        <v>18000</v>
      </c>
      <c r="X12">
        <f>5*180</f>
        <v>900</v>
      </c>
      <c r="Y12">
        <v>0</v>
      </c>
      <c r="BI12" s="7" t="s">
        <v>144</v>
      </c>
      <c r="BM12" t="s">
        <v>100</v>
      </c>
      <c r="BN12" t="s">
        <v>33</v>
      </c>
      <c r="BO12">
        <v>3000</v>
      </c>
      <c r="BP12" t="s">
        <v>115</v>
      </c>
    </row>
    <row r="13" spans="1:96" x14ac:dyDescent="0.25">
      <c r="B13" s="9" t="s">
        <v>37</v>
      </c>
      <c r="S13" s="9"/>
      <c r="T13" s="9"/>
      <c r="U13" s="9"/>
      <c r="V13" s="9"/>
      <c r="BM13" t="s">
        <v>98</v>
      </c>
      <c r="BN13" t="s">
        <v>113</v>
      </c>
      <c r="BO13">
        <v>3500</v>
      </c>
      <c r="BP13" t="s">
        <v>116</v>
      </c>
    </row>
    <row r="14" spans="1:96" x14ac:dyDescent="0.25">
      <c r="B14" s="9" t="s">
        <v>37</v>
      </c>
      <c r="S14" s="9"/>
      <c r="T14" s="9"/>
      <c r="U14" s="9"/>
      <c r="V14" s="9"/>
      <c r="BM14" t="s">
        <v>99</v>
      </c>
      <c r="BN14" t="s">
        <v>113</v>
      </c>
      <c r="BO14">
        <v>3500</v>
      </c>
      <c r="BP14" t="s">
        <v>116</v>
      </c>
    </row>
    <row r="15" spans="1:96" x14ac:dyDescent="0.25">
      <c r="B15" s="9" t="s">
        <v>37</v>
      </c>
      <c r="S15" s="9"/>
      <c r="T15" s="9"/>
      <c r="U15" s="9"/>
      <c r="V15" s="9"/>
      <c r="BM15" t="s">
        <v>100</v>
      </c>
      <c r="BN15" t="s">
        <v>113</v>
      </c>
      <c r="BO15">
        <v>3500</v>
      </c>
      <c r="BP15" t="s">
        <v>116</v>
      </c>
    </row>
    <row r="16" spans="1:96" x14ac:dyDescent="0.25">
      <c r="B16" s="9" t="s">
        <v>37</v>
      </c>
      <c r="S16" s="9"/>
      <c r="T16" s="9"/>
      <c r="U16" s="9"/>
      <c r="V16" s="9"/>
      <c r="BM16" t="s">
        <v>101</v>
      </c>
      <c r="BN16" s="7" t="s">
        <v>67</v>
      </c>
      <c r="BO16">
        <v>15000</v>
      </c>
      <c r="BP16" t="s">
        <v>145</v>
      </c>
    </row>
    <row r="17" spans="2:68" x14ac:dyDescent="0.25">
      <c r="B17" s="9" t="s">
        <v>37</v>
      </c>
      <c r="S17" s="9"/>
      <c r="T17" s="9"/>
      <c r="U17" s="9"/>
      <c r="V17" s="9"/>
      <c r="BM17" t="s">
        <v>101</v>
      </c>
      <c r="BN17" s="7" t="s">
        <v>128</v>
      </c>
      <c r="BO17">
        <v>2000</v>
      </c>
      <c r="BP17" t="s">
        <v>131</v>
      </c>
    </row>
    <row r="18" spans="2:68" x14ac:dyDescent="0.25">
      <c r="B18" s="9" t="s">
        <v>37</v>
      </c>
      <c r="S18" s="9"/>
      <c r="T18" s="9"/>
      <c r="U18" s="9"/>
      <c r="V18" s="9"/>
      <c r="BM18" t="s">
        <v>101</v>
      </c>
      <c r="BN18" s="7" t="s">
        <v>130</v>
      </c>
      <c r="BO18">
        <v>2000</v>
      </c>
      <c r="BP18" t="s">
        <v>146</v>
      </c>
    </row>
    <row r="19" spans="2:68" x14ac:dyDescent="0.25">
      <c r="F19" s="2"/>
      <c r="G19" s="8"/>
      <c r="R19" s="3"/>
      <c r="S19" s="54"/>
      <c r="T19" s="54"/>
      <c r="U19" s="54"/>
      <c r="V19" s="54"/>
      <c r="W19" s="54"/>
      <c r="X19" s="54"/>
      <c r="Y19" s="54"/>
      <c r="BM19" t="s">
        <v>102</v>
      </c>
      <c r="BN19" s="7" t="s">
        <v>134</v>
      </c>
      <c r="BO19">
        <v>15000</v>
      </c>
      <c r="BP19" t="s">
        <v>136</v>
      </c>
    </row>
    <row r="20" spans="2:68" x14ac:dyDescent="0.25">
      <c r="F20" s="2"/>
      <c r="G20" s="8"/>
      <c r="R20" s="3"/>
      <c r="S20" s="54"/>
      <c r="T20" s="54"/>
      <c r="U20" s="54"/>
      <c r="V20" s="54"/>
      <c r="W20" s="54"/>
      <c r="X20" s="54"/>
      <c r="Y20" s="54"/>
      <c r="BM20" t="s">
        <v>102</v>
      </c>
      <c r="BN20" s="7" t="s">
        <v>135</v>
      </c>
      <c r="BO20">
        <v>4000</v>
      </c>
      <c r="BP20" t="s">
        <v>137</v>
      </c>
    </row>
    <row r="21" spans="2:68" x14ac:dyDescent="0.25">
      <c r="BN21" s="7"/>
    </row>
    <row r="27" spans="2:68" x14ac:dyDescent="0.25">
      <c r="B27" t="s">
        <v>3</v>
      </c>
      <c r="C27" t="s">
        <v>81</v>
      </c>
    </row>
    <row r="28" spans="2:68" x14ac:dyDescent="0.25">
      <c r="B28" s="9" t="s">
        <v>37</v>
      </c>
      <c r="C28" t="s">
        <v>82</v>
      </c>
    </row>
    <row r="29" spans="2:68" x14ac:dyDescent="0.25">
      <c r="B29" t="s">
        <v>85</v>
      </c>
      <c r="C29" t="s">
        <v>81</v>
      </c>
    </row>
    <row r="30" spans="2:68" x14ac:dyDescent="0.25">
      <c r="B30" t="s">
        <v>14</v>
      </c>
      <c r="C30" t="s">
        <v>81</v>
      </c>
    </row>
    <row r="31" spans="2:68" x14ac:dyDescent="0.25">
      <c r="B31" t="s">
        <v>91</v>
      </c>
      <c r="C31" t="s">
        <v>92</v>
      </c>
    </row>
  </sheetData>
  <hyperlinks>
    <hyperlink ref="G3" r:id="rId1" xr:uid="{00000000-0004-0000-0200-000000000000}"/>
    <hyperlink ref="G7" r:id="rId2" xr:uid="{00000000-0004-0000-0200-000001000000}"/>
    <hyperlink ref="G9" r:id="rId3" xr:uid="{00000000-0004-0000-0200-000002000000}"/>
    <hyperlink ref="G10:G12" r:id="rId4" display="obchod@wicklow.cz" xr:uid="{00000000-0004-0000-0200-000003000000}"/>
    <hyperlink ref="G4" r:id="rId5" xr:uid="{00000000-0004-0000-0200-000004000000}"/>
    <hyperlink ref="G5" r:id="rId6" xr:uid="{00000000-0004-0000-0200-000005000000}"/>
    <hyperlink ref="G8" r:id="rId7" xr:uid="{00000000-0004-0000-0200-000006000000}"/>
    <hyperlink ref="G6" r:id="rId8" xr:uid="{6B523395-1602-449B-8B62-73EFEB84FD13}"/>
  </hyperlink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vt:i4>
      </vt:variant>
      <vt:variant>
        <vt:lpstr>Pojmenované oblasti</vt:lpstr>
      </vt:variant>
      <vt:variant>
        <vt:i4>2</vt:i4>
      </vt:variant>
    </vt:vector>
  </HeadingPairs>
  <TitlesOfParts>
    <vt:vector size="5" baseType="lpstr">
      <vt:lpstr>Návod</vt:lpstr>
      <vt:lpstr>Kalkulační list akce</vt:lpstr>
      <vt:lpstr>data</vt:lpstr>
      <vt:lpstr>'Kalkulační list akce'!Oblast_tisku</vt:lpstr>
      <vt:lpstr>Návod!Oblast_tisku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Marxt Jan</dc:creator>
  <cp:lastModifiedBy>Slávka Kerbrová</cp:lastModifiedBy>
  <cp:lastPrinted>2016-03-04T18:37:07Z</cp:lastPrinted>
  <dcterms:created xsi:type="dcterms:W3CDTF">2015-12-01T10:08:37Z</dcterms:created>
  <dcterms:modified xsi:type="dcterms:W3CDTF">2018-07-04T16:19:31Z</dcterms:modified>
</cp:coreProperties>
</file>